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16" documentId="13_ncr:1_{7B55197D-68C1-4FF5-AAC2-C4040687D8A3}" xr6:coauthVersionLast="47" xr6:coauthVersionMax="47" xr10:uidLastSave="{6F78B295-6963-493F-BF2F-49DC96D119AE}"/>
  <workbookProtection workbookAlgorithmName="SHA-512" workbookHashValue="gaA+lNviULQ5ybKk0yYyWnpJggOFYKZU83exItL6hbXS84UxRXHaz6EE7Y9E3TcyAm/fj89yf60GC9N989l6zA==" workbookSaltValue="Mvxis+90dtBDubnIlkvAGA==" workbookSpinCount="100000" lockStructure="1"/>
  <bookViews>
    <workbookView xWindow="-28920" yWindow="-120" windowWidth="29040" windowHeight="15840"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E1" i="7"/>
  <c r="B6" i="8"/>
  <c r="A8" i="2"/>
  <c r="B8" i="2" s="1"/>
  <c r="A11" i="7" a="1"/>
  <c r="A11" i="7" s="1"/>
  <c r="C24" i="8" s="1"/>
  <c r="F19" i="8"/>
  <c r="D6" i="17"/>
  <c r="B14" i="16" s="1"/>
  <c r="C6" i="17"/>
  <c r="B6" i="17"/>
  <c r="A6" i="17"/>
  <c r="B5" i="8"/>
  <c r="B4" i="8"/>
  <c r="B2" i="8"/>
  <c r="B3" i="8" s="1"/>
  <c r="C16" i="15"/>
  <c r="J2" i="8"/>
  <c r="J3" i="8"/>
  <c r="D24" i="8"/>
  <c r="D25" i="8"/>
  <c r="I2" i="8"/>
  <c r="I3" i="8"/>
  <c r="C13" i="15"/>
  <c r="C10" i="15"/>
  <c r="C1" i="15"/>
  <c r="B23" i="8"/>
  <c r="R19" i="8"/>
  <c r="Q19" i="8"/>
  <c r="P19" i="8"/>
  <c r="O19" i="8"/>
  <c r="N19" i="8"/>
  <c r="M19" i="8"/>
  <c r="L19" i="8"/>
  <c r="K19" i="8"/>
  <c r="J19" i="8"/>
  <c r="I19" i="8"/>
  <c r="H19" i="8"/>
  <c r="G19" i="8"/>
  <c r="E19" i="8"/>
  <c r="C19" i="8"/>
  <c r="D19" i="8"/>
  <c r="D17" i="8"/>
  <c r="E17" i="8"/>
  <c r="F17" i="8"/>
  <c r="G17" i="8"/>
  <c r="H17" i="8"/>
  <c r="I17" i="8"/>
  <c r="J17" i="8"/>
  <c r="K17" i="8"/>
  <c r="L17" i="8"/>
  <c r="M17" i="8"/>
  <c r="N17" i="8"/>
  <c r="O17" i="8"/>
  <c r="P17" i="8"/>
  <c r="Q17" i="8"/>
  <c r="R17" i="8"/>
  <c r="C17" i="8"/>
  <c r="C15" i="8"/>
  <c r="C16" i="8"/>
  <c r="R15" i="8"/>
  <c r="R16" i="8"/>
  <c r="Q15" i="8"/>
  <c r="Q13" i="8" s="1"/>
  <c r="Q14" i="8" s="1"/>
  <c r="Q16" i="8"/>
  <c r="P15" i="8"/>
  <c r="P13" i="8" s="1"/>
  <c r="P14" i="8" s="1"/>
  <c r="P16" i="8"/>
  <c r="O15" i="8"/>
  <c r="O13" i="8" s="1"/>
  <c r="O14" i="8" s="1"/>
  <c r="O16" i="8"/>
  <c r="N15" i="8"/>
  <c r="N13" i="8" s="1"/>
  <c r="N14" i="8" s="1"/>
  <c r="N16" i="8"/>
  <c r="M15" i="8"/>
  <c r="M13" i="8" s="1"/>
  <c r="M14" i="8" s="1"/>
  <c r="M16" i="8"/>
  <c r="L15" i="8"/>
  <c r="L13" i="8" s="1"/>
  <c r="L14" i="8" s="1"/>
  <c r="L16" i="8"/>
  <c r="K15" i="8"/>
  <c r="K13" i="8" s="1"/>
  <c r="K14" i="8" s="1"/>
  <c r="K16" i="8"/>
  <c r="J15" i="8"/>
  <c r="J13" i="8" s="1"/>
  <c r="J14" i="8" s="1"/>
  <c r="J16" i="8"/>
  <c r="I15" i="8"/>
  <c r="I16" i="8"/>
  <c r="H15" i="8"/>
  <c r="H13" i="8" s="1"/>
  <c r="H14" i="8" s="1"/>
  <c r="H16" i="8"/>
  <c r="G15" i="8"/>
  <c r="G13" i="8" s="1"/>
  <c r="G14" i="8" s="1"/>
  <c r="G16" i="8"/>
  <c r="F15" i="8"/>
  <c r="F16" i="8"/>
  <c r="E15" i="8"/>
  <c r="E16" i="8"/>
  <c r="D15" i="8"/>
  <c r="D13" i="8" s="1"/>
  <c r="D14" i="8" s="1"/>
  <c r="D16" i="8"/>
  <c r="I13" i="8"/>
  <c r="I14" i="8" s="1"/>
  <c r="R13" i="8"/>
  <c r="R14" i="8" s="1"/>
  <c r="E2" i="2" l="1"/>
  <c r="C1" i="16"/>
  <c r="C2" i="15"/>
  <c r="E1" i="2"/>
  <c r="E2" i="7"/>
  <c r="C13" i="8"/>
  <c r="C14" i="8" s="1"/>
  <c r="F13" i="8"/>
  <c r="F14" i="8" s="1"/>
  <c r="E13" i="8"/>
  <c r="E14" i="8" s="1"/>
  <c r="A10" i="7"/>
  <c r="B24" i="8"/>
  <c r="B25" i="8" s="1"/>
  <c r="B13" i="8" l="1" a="1"/>
  <c r="B13" i="8" s="1"/>
  <c r="B16" i="8" s="1"/>
  <c r="F5" i="8" s="1"/>
  <c r="B10" i="7"/>
  <c r="B11" i="7"/>
  <c r="C23" i="8"/>
  <c r="C25" i="8" s="1"/>
  <c r="E25" i="8" s="1"/>
  <c r="B14" i="8" l="1"/>
  <c r="F3" i="8" s="1"/>
  <c r="N3" i="8" s="1"/>
  <c r="B15" i="8"/>
  <c r="F4" i="8" s="1"/>
  <c r="F2" i="8"/>
  <c r="N2" i="8" s="1"/>
  <c r="A29" i="8" s="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9"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19"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9"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<sst xmlns="http://schemas.openxmlformats.org/spreadsheetml/2006/main" count="290" uniqueCount="132">
  <si>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</si>
  <si>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</si>
  <si>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</si>
  <si>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</si>
  <si>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</si>
  <si>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</si>
  <si>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</si>
  <si>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</si>
  <si>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</si>
  <si>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</si>
  <si>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</si>
  <si>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</si>
  <si>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</si>
  <si>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</si>
  <si>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</si>
  <si>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</si>
  <si>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</si>
  <si>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</si>
  <si>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</si>
  <si>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</si>
  <si>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</si>
  <si>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</si>
  <si>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</si>
  <si>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</si>
  <si>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</si>
  <si>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</si>
  <si>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</si>
  <si>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 </t>
  </si>
  <si>
    <t>Return to the top</t>
  </si>
  <si>
    <t xml:space="preserve">Describe how your solution can meet the solution criteria in each row. </t>
  </si>
  <si>
    <t>Preferred</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</si>
  <si>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</si>
  <si>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</si>
  <si>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</si>
  <si>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</si>
  <si>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</si>
  <si>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</si>
  <si>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</si>
  <si>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</si>
  <si>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</si>
  <si>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</si>
  <si>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</si>
  <si>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</si>
  <si>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</si>
  <si>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</si>
  <si>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</si>
  <si>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</si>
  <si>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</si>
  <si>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</si>
  <si>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</si>
  <si>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</si>
  <si>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</si>
  <si>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</si>
  <si>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</si>
  <si>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</si>
  <si>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</si>
  <si>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</si>
  <si>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</si>
  <si>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</si>
  <si>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</si>
  <si>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</si>
  <si>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</si>
  <si>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</si>
  <si>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</si>
  <si>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</si>
  <si>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</si>
  <si>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</si>
  <si>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</si>
  <si>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</si>
  <si>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</si>
  <si>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</si>
  <si>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</si>
  <si>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</si>
  <si>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</si>
  <si>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Generic (Cybersecurity)</t>
  </si>
  <si>
    <t>Solution Category Requirements: Generic (Cybersecurity)</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</si>
  <si>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</si>
  <si>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</si>
  <si>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</si>
  <si>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</si>
  <si>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Enter your company UEN</t>
  </si>
  <si>
    <t>UEN of Solution Provider</t>
  </si>
  <si>
    <t>?662204622853743d7ad0d6a7=</t>
  </si>
  <si>
    <t>&amp;6594fc479fd9850012cfd85c=</t>
  </si>
  <si>
    <t>Backup</t>
  </si>
  <si>
    <t>Integrated anti-malware, firewall and backup</t>
  </si>
  <si>
    <t>Does your solution support the detection of attacks in endpoints on the organisation's environment?</t>
  </si>
  <si>
    <t>Does your solution enable/support virus and malware scans to detect possible cyberattacks, where scans can be configured to be  automated and remain active to provide constant protection.</t>
  </si>
  <si>
    <t xml:space="preserve">Does your solution enable auto-updates or support configuration to updates , e.g. minimally daily, of signature files or equivalent (e.g., non-signature based machine learning solutions) to detect new malware? </t>
  </si>
  <si>
    <t>Does your solution support the ability to automatically scan the files upon access? This includes files and attachments downloaded from the Internet through the web browser or email and external sources such as from portable USB drives.</t>
  </si>
  <si>
    <t>[For solution vendor] Does your company provide the following professional services:
- Installation and configuration
- Documentation of key deployment information of the solution and briefing for solution handover to customer</t>
  </si>
  <si>
    <t>Does your firewall solution support the protection of network, systems, and endpoints such as laptops, desktops, servers, and virtual environments, providing protection with configuration to analyse and accept only authorised network traffic into the organisation’s network? Please indicate if the firewall solution is a:
-Host-based firewall, or
-Network perimeter firewall.</t>
  </si>
  <si>
    <t>Does your solution enable the organisation to configure the frequency of backups for alignment to its business requirements?</t>
  </si>
  <si>
    <t>Does your solution support the protection of backups from unauthorised access and restrict access to authorised personnel only?</t>
  </si>
  <si>
    <t>Does your solution enable/support the organisation in backing up essential business information from organisation's systems and keeping them separate and isolated from the operating environment? Examples of essential business information include financial data and business transactions.</t>
  </si>
  <si>
    <r>
      <t xml:space="preserve">Solution Category: </t>
    </r>
    <r>
      <rPr>
        <sz val="11"/>
        <rFont val="Calibri"/>
        <family val="2"/>
      </rPr>
      <t>Integrated anti-malware, firewall and backup</t>
    </r>
    <r>
      <rPr>
        <b/>
        <sz val="11"/>
        <rFont val="Calibri"/>
        <family val="2"/>
      </rPr>
      <t xml:space="preserve">
Solution Category Description</t>
    </r>
    <r>
      <rPr>
        <sz val="11"/>
        <rFont val="Calibri"/>
        <family val="2"/>
      </rPr>
      <t>: Integrated package of cybersecurity solutions including anti-malware, firewall and backup solutions to support organisations in addressing a subset of the requirements in CSA Cyber Essentials mark</t>
    </r>
  </si>
  <si>
    <t>All clauses under "IT asset management" need to be met by the proposed solution, in order for the solution to be considered as being able to support the customer.</t>
  </si>
  <si>
    <t>Does your solution enable/support the organisation to identify and take action to replace hardware and software assets that are unauthorised or have reached their respective End-of-Support (EOS)?</t>
  </si>
  <si>
    <t>Does your solution enable/support the organisation's authorisation process to onboard new hardware and software into the organisation?</t>
  </si>
  <si>
    <t>Does your solution enable/support the entry of the date of authorisation of software and hardware into the asset inventory list after the relevant dispensation has been obtained?</t>
  </si>
  <si>
    <t>Does your solution enable/support the organisation to identify and remove software and hardware without approval dates?</t>
  </si>
  <si>
    <t xml:space="preserve">All clauses under "Data asset management" need to be met by proposed solution, in order for the solution to be considered as being able to support the customer. </t>
  </si>
  <si>
    <t xml:space="preserve">All clauses under "Data loss prevention" need to be met by proposed solution, in order for the solution to be considered as being able to support the customer. </t>
  </si>
  <si>
    <r>
      <rPr>
        <b/>
        <u/>
        <sz val="11"/>
        <rFont val="Calibri"/>
        <family val="2"/>
        <scheme val="minor"/>
      </rPr>
      <t>Backup</t>
    </r>
    <r>
      <rPr>
        <sz val="11"/>
        <rFont val="Calibri"/>
        <family val="2"/>
        <scheme val="minor"/>
      </rPr>
      <t xml:space="preserve">
Does your solution enable/support the organisation in backing up essential business information from organisation's systems and keeping them separate and isolated from the operating environment? Examples of essential business information include financial data and business transactions.</t>
    </r>
  </si>
  <si>
    <t>Secure/Protect - Virus/ Malware Protection</t>
  </si>
  <si>
    <t>Has your solution undergone cybersecurity product certification? Please list all relevant cybersecurity certification applicable. (e.g. Common Criteria (CC) or similar)</t>
  </si>
  <si>
    <t>Secure/Protect - Firewall</t>
  </si>
  <si>
    <t xml:space="preserve">Please indicate if your solution is a host-based firewall or network perimeter firewall, and describe how your solution can meet the solution criteria in each row. </t>
  </si>
  <si>
    <r>
      <t>Solution Category</t>
    </r>
    <r>
      <rPr>
        <sz val="11"/>
        <color rgb="FF000000"/>
        <rFont val="Calibri"/>
        <family val="2"/>
      </rPr>
      <t>: Secure/Protect - Firewall</t>
    </r>
    <r>
      <rPr>
        <b/>
        <sz val="11"/>
        <color rgb="FF000000"/>
        <rFont val="Calibri"/>
        <family val="2"/>
      </rPr>
      <t xml:space="preserve">
Solution Category Description: </t>
    </r>
    <r>
      <rPr>
        <sz val="11"/>
        <rFont val="Calibri"/>
        <family val="2"/>
      </rPr>
      <t>Firewall solutions are designed to monitor and control incoming and outgoing network traffic based on predetermined security rules. Such solutions may be host-based, or network-based, and serve as a gatekeeper between trusted internal networks and untrusted external networks, effectively managing and filtering network communications to prevent unauthorized access and protect against cyber threats. Such solutions help organisations to meet a subset of the requirements in the "Secure/Protect" category of CSA Cyber Essentials.</t>
    </r>
  </si>
  <si>
    <r>
      <t>Solution Category:</t>
    </r>
    <r>
      <rPr>
        <sz val="11"/>
        <color rgb="FF000000"/>
        <rFont val="Calibri"/>
        <family val="2"/>
      </rPr>
      <t xml:space="preserve"> Secure/Protect - Virus/ Malware Protection  </t>
    </r>
    <r>
      <rPr>
        <b/>
        <sz val="11"/>
        <color rgb="FF000000"/>
        <rFont val="Calibri"/>
        <family val="2"/>
      </rPr>
      <t xml:space="preserve">
Solution Category Description: </t>
    </r>
    <r>
      <rPr>
        <sz val="11"/>
        <rFont val="Calibri"/>
        <family val="2"/>
      </rPr>
      <t>Virus/Malware Protection solutions are designed to safeguard computer systems, networks, and devices from malicious software threats such as viruses, worms, Trojans, ransomware, spyware, and other forms of malware. These solutions play a critical role in maintaining the security and integrity of digital assets, preventing unauthorized access, data breaches and system disruptions.</t>
    </r>
    <r>
      <rPr>
        <b/>
        <sz val="11"/>
        <color rgb="FF000000"/>
        <rFont val="Calibri"/>
        <family val="2"/>
      </rPr>
      <t xml:space="preserve"> </t>
    </r>
    <r>
      <rPr>
        <sz val="11"/>
        <color rgb="FF000000"/>
        <rFont val="Calibri"/>
        <family val="2"/>
      </rPr>
      <t>Such solutions help organisations to meet a subset of the requirements in the "Secure/Protect" category of CSA Cyber Essentials.</t>
    </r>
  </si>
  <si>
    <t>Has your integrated solution undergone cybersecurity product certification? Please list all relevant cybersecurity certification applicable. (e.g. Common Criteria (CC) or similar)</t>
  </si>
  <si>
    <r>
      <rPr>
        <b/>
        <u/>
        <sz val="11"/>
        <rFont val="Calibri"/>
        <family val="2"/>
        <scheme val="minor"/>
      </rPr>
      <t xml:space="preserve">Secure/Protect - Virus/ Malware Protection
</t>
    </r>
    <r>
      <rPr>
        <sz val="11"/>
        <rFont val="Calibri"/>
        <family val="2"/>
        <scheme val="minor"/>
      </rPr>
      <t xml:space="preserve">
Does your solution support the detection of attacks in endpoints on the organisation's environment?</t>
    </r>
  </si>
  <si>
    <r>
      <t>[For solution vendor] Does your company provide the following professional services:</t>
    </r>
    <r>
      <rPr>
        <sz val="11"/>
        <color rgb="FF00B050"/>
        <rFont val="Calibri"/>
        <family val="2"/>
        <scheme val="minor"/>
      </rPr>
      <t xml:space="preserve">
</t>
    </r>
    <r>
      <rPr>
        <sz val="11"/>
        <rFont val="Calibri"/>
        <family val="2"/>
        <scheme val="minor"/>
      </rPr>
      <t>- Installation and configuration
- Documentation of key deployment information of the solution and briefing for solution handover to customer</t>
    </r>
  </si>
  <si>
    <r>
      <t xml:space="preserve">Solution Category: </t>
    </r>
    <r>
      <rPr>
        <sz val="11"/>
        <rFont val="Calibri"/>
        <family val="2"/>
      </rPr>
      <t>Backup</t>
    </r>
    <r>
      <rPr>
        <b/>
        <sz val="11"/>
        <color rgb="FF000000"/>
        <rFont val="Calibri"/>
        <family val="2"/>
      </rPr>
      <t xml:space="preserve">
Solution Category Description: </t>
    </r>
    <r>
      <rPr>
        <sz val="11"/>
        <rFont val="Calibri"/>
        <family val="2"/>
      </rPr>
      <t>Backup solutions are designed to create and maintain copies of data to ensure its availability in the event of data loss, corruption or system failures. The solutions play a critical role in data protection, disaster recovery and business continuity by enabling the restoration of critical information and resources. Such solutions help organisations to meet a subset of the requirements in the "Secure/Protect" category of CSA Cyber Essentials.</t>
    </r>
  </si>
  <si>
    <r>
      <rPr>
        <b/>
        <u/>
        <sz val="11"/>
        <rFont val="Calibri"/>
        <family val="2"/>
        <scheme val="minor"/>
      </rPr>
      <t>Secure/Protect - Firewall</t>
    </r>
    <r>
      <rPr>
        <sz val="11"/>
        <rFont val="Calibri"/>
        <family val="2"/>
        <scheme val="minor"/>
      </rPr>
      <t xml:space="preserve">
Does your firewall solution support the protection of network, systems, and endpoints such as laptops, desktops, servers, and virtual environments, providing protection with configuration to analyse and accept only authorised network traffic into the organisation’s network? Please indicate if the firewall solution is a:
-Host-based firewall, or
-Network perimeter firewall.</t>
    </r>
  </si>
  <si>
    <r>
      <rPr>
        <b/>
        <u/>
        <sz val="11"/>
        <rFont val="Calibri"/>
        <family val="2"/>
        <scheme val="minor"/>
      </rPr>
      <t>Asset - Hardware/Software - IT Asset Management</t>
    </r>
    <r>
      <rPr>
        <sz val="11"/>
        <rFont val="Calibri"/>
        <family val="2"/>
        <scheme val="minor"/>
      </rPr>
      <t xml:space="preserve">
Does your solution enable/support the organisation to manage and maintain an up-to-date asset inventory of all the hardware and software assets?
a. Hardware assets - This shall include assets such as mobile devices, Internet of Thing (IoT) devices, or other devices.
b. Software assets – This shall include assets such as cloud-based subscriptions and services, as well as software and/or operating systems deployed on cloud instances</t>
    </r>
  </si>
  <si>
    <r>
      <rPr>
        <b/>
        <u/>
        <sz val="11"/>
        <rFont val="Calibri"/>
        <family val="2"/>
        <scheme val="minor"/>
      </rPr>
      <t>Asset - Data - Data Asset Management</t>
    </r>
    <r>
      <rPr>
        <sz val="11"/>
        <rFont val="Calibri"/>
        <family val="2"/>
        <scheme val="minor"/>
      </rPr>
      <t xml:space="preserve">
Does your solution enable/support the organisation to identify, manage and maintain an up-to-date inventory of all business-critical data, minimally capturing the following fields:
- Description
- Data classification and/or sensitivity
- Location
- Retention period?</t>
    </r>
  </si>
  <si>
    <r>
      <rPr>
        <b/>
        <u/>
        <sz val="11"/>
        <rFont val="Calibri"/>
        <family val="2"/>
        <scheme val="minor"/>
      </rPr>
      <t>Asset - Data - Data Loss Prevention</t>
    </r>
    <r>
      <rPr>
        <sz val="11"/>
        <rFont val="Calibri"/>
        <family val="2"/>
        <scheme val="minor"/>
      </rPr>
      <t xml:space="preserve">
Does your solution provide protection from employees leaking confidential and/or sensitive data outside of the organisation?</t>
    </r>
  </si>
  <si>
    <t>Is your solution for all mandatory sub-categories (Virus/ Malware Protection, Firewall, Backup) in this package part of an integrated suite from a single product vendor, to provide seamless delivery to the customer?</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</si>
  <si>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</si>
  <si>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</si>
  <si>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</si>
  <si>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</si>
  <si>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</si>
  <si>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</si>
  <si>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</si>
  <si>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</si>
  <si>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</si>
  <si>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</si>
  <si>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</si>
  <si>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t>Version: 25-2.0</t>
  </si>
  <si>
    <r>
      <t xml:space="preserve">You are required to provide </t>
    </r>
    <r>
      <rPr>
        <b/>
        <sz val="11"/>
        <color rgb="FF000000"/>
        <rFont val="Calibri"/>
        <family val="2"/>
        <scheme val="minor"/>
      </rPr>
      <t>at least 5 local Singapore registered businesses customer references</t>
    </r>
    <r>
      <rPr>
        <sz val="11"/>
        <color rgb="FF000000"/>
        <rFont val="Calibri"/>
        <family val="2"/>
        <scheme val="minor"/>
      </rPr>
      <t xml:space="preserve"> who fulfil the following criteria
- Group Annual Sales turnover of not more than S$100 million or Group Employment size of not more than 200 workers 
- </t>
    </r>
    <r>
      <rPr>
        <b/>
        <sz val="11"/>
        <color rgb="FF000000"/>
        <rFont val="Calibri"/>
        <family val="2"/>
        <scheme val="minor"/>
      </rPr>
      <t>current users</t>
    </r>
    <r>
      <rPr>
        <sz val="11"/>
        <color rgb="FF000000"/>
        <rFont val="Calibri"/>
        <family val="2"/>
        <scheme val="minor"/>
      </rPr>
      <t xml:space="preserve"> of the implemented solution and have been using it for </t>
    </r>
    <r>
      <rPr>
        <b/>
        <sz val="11"/>
        <color rgb="FF000000"/>
        <rFont val="Calibri"/>
        <family val="2"/>
        <scheme val="minor"/>
      </rPr>
      <t>more than 6 months</t>
    </r>
    <r>
      <rPr>
        <sz val="11"/>
        <color rgb="FF000000"/>
        <rFont val="Calibri"/>
        <family val="2"/>
        <scheme val="minor"/>
      </rPr>
      <t xml:space="preserve">. 
</t>
    </r>
    <r>
      <rPr>
        <b/>
        <sz val="11"/>
        <color rgb="FF000000"/>
        <rFont val="Calibri"/>
        <family val="2"/>
        <scheme val="minor"/>
      </rPr>
      <t xml:space="preserve">
Note</t>
    </r>
    <r>
      <rPr>
        <sz val="11"/>
        <color rgb="FF000000"/>
        <rFont val="Calibri"/>
        <family val="2"/>
        <scheme val="minor"/>
      </rPr>
      <t>: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</si>
</sst>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8"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z val="11"/>
      <color rgb="FF000000"/>
      <name val="Calibri"/>
      <family val="2"/>
    </font>
    <font>
      <b/>
      <sz val="11"/>
      <color rgb="FF000000"/>
      <name val="Calibri"/>
      <family val="2"/>
    </font>
    <font>
      <sz val="11"/>
      <name val="Calibri"/>
      <family val="2"/>
    </font>
    <font>
      <b/>
      <sz val="11"/>
      <name val="Calibri"/>
      <family val="2"/>
    </font>
    <font>
      <sz val="11"/>
      <color rgb="FF000000"/>
      <name val="Calibri"/>
      <family val="2"/>
      <scheme val="minor"/>
    </font>
    <font>
      <b/>
      <sz val="11"/>
      <color rgb="FF000000"/>
      <name val="Calibri"/>
      <family val="2"/>
      <scheme val="minor"/>
    </font>
    <font>
      <b/>
      <u/>
      <sz val="11"/>
      <name val="Calibri"/>
      <family val="2"/>
      <scheme val="minor"/>
    </font>
    <font>
      <sz val="11"/>
      <color rgb="FF00B050"/>
      <name val="Calibri"/>
      <family val="2"/>
      <scheme val="minor"/>
    </font>
    <font>
      <b/>
      <sz val="11"/>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rgb="FFE7E6E6"/>
        <bgColor rgb="FF000000"/>
      </patternFill>
    </fill>
    <fill>
      <patternFill patternType="solid">
        <fgColor rgb="FFF1E8F8"/>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99">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7" borderId="1" xfId="0" applyFill="1" applyBorder="1" applyAlignment="1">
      <alignment vertical="top"/>
    </xf>
    <xf numFmtId="0" fontId="9" fillId="0" borderId="0" xfId="0" applyFont="1" applyAlignment="1">
      <alignment horizontal="left" vertical="top"/>
    </xf>
    <xf numFmtId="0" fontId="7" fillId="0" borderId="0" xfId="0" applyFont="1" applyAlignment="1">
      <alignment horizontal="left" vertical="top"/>
    </xf>
    <xf numFmtId="0" fontId="0" fillId="8" borderId="0" xfId="0" applyFill="1" applyAlignment="1">
      <alignment vertical="top"/>
    </xf>
    <xf numFmtId="1" fontId="0" fillId="0" borderId="0" xfId="0" quotePrefix="1" applyNumberFormat="1"/>
    <xf numFmtId="0" fontId="12" fillId="0" borderId="0" xfId="2" applyAlignment="1" applyProtection="1">
      <alignment horizontal="left" vertical="top"/>
    </xf>
    <xf numFmtId="0" fontId="1" fillId="2" borderId="0" xfId="0" applyFont="1" applyFill="1" applyAlignment="1">
      <alignment vertical="center"/>
    </xf>
    <xf numFmtId="0" fontId="7" fillId="0" borderId="0" xfId="0" applyFont="1" applyAlignment="1">
      <alignment horizontal="left" vertical="top" wrapText="1"/>
    </xf>
    <xf numFmtId="0" fontId="7" fillId="0" borderId="0" xfId="0" applyFont="1" applyAlignment="1">
      <alignment vertical="top"/>
    </xf>
    <xf numFmtId="0" fontId="19" fillId="0" borderId="0" xfId="0" applyFont="1" applyAlignment="1">
      <alignment horizontal="left" vertical="top"/>
    </xf>
    <xf numFmtId="0" fontId="12" fillId="0" borderId="0" xfId="2" applyFill="1" applyBorder="1" applyAlignment="1" applyProtection="1">
      <alignment horizontal="left" vertical="top"/>
    </xf>
    <xf numFmtId="0" fontId="20" fillId="0" borderId="0" xfId="0" applyFont="1" applyAlignment="1">
      <alignment horizontal="left" vertical="top"/>
    </xf>
    <xf numFmtId="0" fontId="19" fillId="9" borderId="1" xfId="0" applyFont="1" applyFill="1" applyBorder="1" applyAlignment="1">
      <alignment vertical="top"/>
    </xf>
    <xf numFmtId="0" fontId="20" fillId="9" borderId="2" xfId="0" applyFont="1" applyFill="1" applyBorder="1" applyAlignment="1">
      <alignment vertical="top" wrapText="1"/>
    </xf>
    <xf numFmtId="0" fontId="19" fillId="9" borderId="2" xfId="0" applyFont="1" applyFill="1" applyBorder="1" applyAlignment="1">
      <alignment vertical="top" wrapText="1"/>
    </xf>
    <xf numFmtId="0" fontId="0" fillId="3" borderId="1" xfId="0" applyFill="1" applyBorder="1" applyAlignment="1">
      <alignment vertical="top" wrapText="1"/>
    </xf>
    <xf numFmtId="0" fontId="19" fillId="9" borderId="1" xfId="0" applyFont="1" applyFill="1" applyBorder="1" applyAlignment="1">
      <alignment vertical="top" wrapText="1"/>
    </xf>
    <xf numFmtId="0" fontId="12" fillId="0" borderId="0" xfId="2" applyAlignment="1" applyProtection="1">
      <alignment vertical="top" wrapText="1"/>
    </xf>
    <xf numFmtId="0" fontId="19" fillId="0" borderId="3" xfId="0" applyFont="1" applyBorder="1" applyAlignment="1">
      <alignment vertical="top" wrapText="1"/>
    </xf>
    <xf numFmtId="0" fontId="21" fillId="0" borderId="11" xfId="0" applyFont="1" applyBorder="1" applyAlignment="1">
      <alignment vertical="top" wrapText="1"/>
    </xf>
    <xf numFmtId="0" fontId="21" fillId="0" borderId="4" xfId="0" applyFont="1" applyBorder="1" applyAlignment="1">
      <alignment vertical="top" wrapText="1"/>
    </xf>
    <xf numFmtId="2" fontId="19" fillId="0" borderId="3" xfId="0" applyNumberFormat="1" applyFont="1" applyBorder="1" applyAlignment="1">
      <alignment vertical="top" wrapText="1"/>
    </xf>
    <xf numFmtId="0" fontId="19" fillId="10" borderId="3" xfId="0" applyFont="1" applyFill="1" applyBorder="1" applyAlignment="1" applyProtection="1">
      <alignment vertical="top" wrapText="1"/>
      <protection locked="0"/>
    </xf>
    <xf numFmtId="0" fontId="19" fillId="9" borderId="2" xfId="0" applyFont="1" applyFill="1" applyBorder="1" applyAlignment="1" applyProtection="1">
      <alignment vertical="top" wrapText="1"/>
      <protection locked="0"/>
    </xf>
    <xf numFmtId="0" fontId="19" fillId="9" borderId="1" xfId="0" applyFont="1" applyFill="1" applyBorder="1" applyAlignment="1" applyProtection="1">
      <alignment vertical="top" wrapText="1"/>
      <protection locked="0"/>
    </xf>
    <xf numFmtId="0" fontId="10" fillId="0" borderId="1" xfId="0" applyFont="1" applyBorder="1" applyAlignment="1">
      <alignment vertical="top" wrapText="1"/>
    </xf>
    <xf numFmtId="0" fontId="10" fillId="0" borderId="1" xfId="0" applyFont="1" applyBorder="1" applyAlignment="1">
      <alignment horizontal="left" vertical="top" wrapText="1"/>
    </xf>
    <xf numFmtId="0" fontId="21" fillId="0" borderId="2" xfId="0" applyFont="1" applyBorder="1" applyAlignment="1">
      <alignment vertical="top" wrapText="1"/>
    </xf>
    <xf numFmtId="0" fontId="0" fillId="0" borderId="1" xfId="0" applyBorder="1" applyAlignment="1">
      <alignment wrapText="1"/>
    </xf>
    <xf numFmtId="0" fontId="10" fillId="0" borderId="1" xfId="0" applyFont="1" applyBorder="1" applyAlignment="1">
      <alignment wrapText="1"/>
    </xf>
    <xf numFmtId="0" fontId="21" fillId="10" borderId="3" xfId="0" applyFont="1" applyFill="1" applyBorder="1" applyAlignment="1" applyProtection="1">
      <alignment vertical="top" wrapText="1"/>
      <protection locked="0"/>
    </xf>
    <xf numFmtId="0" fontId="22" fillId="9" borderId="2" xfId="0" applyFont="1" applyFill="1" applyBorder="1" applyAlignment="1">
      <alignment vertical="top" wrapText="1"/>
    </xf>
    <xf numFmtId="0" fontId="0" fillId="0" borderId="1" xfId="0" applyBorder="1" applyAlignment="1">
      <alignment vertical="top"/>
    </xf>
    <xf numFmtId="0" fontId="10" fillId="0" borderId="3" xfId="0" applyFont="1" applyBorder="1" applyAlignment="1">
      <alignment vertical="top" wrapText="1"/>
    </xf>
    <xf numFmtId="0" fontId="10" fillId="0" borderId="1" xfId="0" applyFont="1" applyBorder="1" applyAlignment="1">
      <alignment vertical="top"/>
    </xf>
    <xf numFmtId="0" fontId="10" fillId="0" borderId="2" xfId="0" applyFont="1" applyBorder="1" applyAlignment="1">
      <alignment vertical="top"/>
    </xf>
    <xf numFmtId="0" fontId="21" fillId="0" borderId="3" xfId="0" applyFont="1" applyBorder="1" applyAlignment="1">
      <alignment vertical="top" wrapText="1"/>
    </xf>
    <xf numFmtId="0" fontId="2"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horizontal="left" vertical="top"/>
    </xf>
    <xf numFmtId="0" fontId="12"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23" fillId="0" borderId="0" xfId="0" applyFont="1" applyAlignment="1">
      <alignment horizontal="left" vertical="top" wrapText="1"/>
    </xf>
  </cellXfs>
  <cellStyles count="3">
    <cellStyle name="Hyperlink" xfId="2" builtinId="8"/>
    <cellStyle name="Normal" xfId="0" builtinId="0"/>
    <cellStyle name="Percent" xfId="1" builtinId="5"/>
  </cellStyles>
  <dxfs count="17">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21740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1685" y="3545070"/>
          <a:ext cx="693742" cy="819939"/>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3875" y="4264024"/>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20955</xdr:colOff>
      <xdr:row>2</xdr:row>
      <xdr:rowOff>362130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59964</xdr:rowOff>
    </xdr:from>
    <xdr:to>
      <xdr:col>2</xdr:col>
      <xdr:colOff>1114425</xdr:colOff>
      <xdr:row>2</xdr:row>
      <xdr:rowOff>354331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7930" y="421914"/>
          <a:ext cx="1101090" cy="29246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7905" y="3705225"/>
          <a:ext cx="1278638" cy="74652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100" y="2164848"/>
            <a:ext cx="457625"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5037" y="1626394"/>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91225" y="3876675"/>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81700" y="5981700"/>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0736"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6" dataDxfId="15">
  <autoFilter ref="A1:A3" xr:uid="{6CB28B83-0958-4829-B5AC-9043E61AF0FB}"/>
  <tableColumns count="1">
    <tableColumn id="1" xr3:uid="{C4ED7A2D-A909-482F-B633-9A001FF0A9D5}" name="Please select" dataDxfId="1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85" zoomScaleNormal="85" workbookViewId="0">
      <selection activeCell="A3" sqref="A3:B3"/>
    </sheetView>
  </sheetViews>
  <sheetFormatPr defaultColWidth="0" defaultRowHeight="14.4" zeroHeight="1" x14ac:dyDescent="0.3"/>
  <cols>
    <col min="1" max="1" width="2.77734375" style="1" customWidth="1"/>
    <col min="2" max="2" width="146.21875" style="1" customWidth="1"/>
    <col min="3" max="3" width="16.5546875" style="1" bestFit="1" customWidth="1"/>
    <col min="4" max="4" width="2.5546875" style="1" customWidth="1"/>
    <col min="5" max="16384" width="9.21875" style="1" hidden="1"/>
  </cols>
  <sheetData>
    <row r="1" spans="1:4" x14ac:dyDescent="0.3">
      <c r="A1" s="23" t="s">
        <v>0</v>
      </c>
      <c r="C1" s="5" t="s">
        <v>130</v>
      </c>
    </row>
    <row r="2" spans="1:4" x14ac:dyDescent="0.3">
      <c r="C2" s="20">
        <v>45778</v>
      </c>
    </row>
    <row r="3" spans="1:4" ht="32.1" customHeight="1" x14ac:dyDescent="0.3">
      <c r="A3" s="96" t="s">
        <v>74</v>
      </c>
      <c r="B3" s="96"/>
      <c r="C3" s="19"/>
      <c r="D3" s="6"/>
    </row>
    <row r="4" spans="1:4" ht="19.5" customHeight="1" x14ac:dyDescent="0.3"/>
    <row r="5" spans="1:4" ht="28.8" x14ac:dyDescent="0.3">
      <c r="A5" s="3">
        <v>1</v>
      </c>
      <c r="B5" s="51" t="s">
        <v>126</v>
      </c>
      <c r="C5" s="4"/>
    </row>
    <row r="6" spans="1:4" s="25" customFormat="1" ht="22.5" customHeight="1" x14ac:dyDescent="0.3">
      <c r="A6" s="42"/>
      <c r="B6" s="43" t="s">
        <v>1</v>
      </c>
      <c r="C6" s="44"/>
    </row>
    <row r="7" spans="1:4" s="25" customFormat="1" x14ac:dyDescent="0.3">
      <c r="A7" s="42">
        <v>2</v>
      </c>
      <c r="B7" s="45" t="s">
        <v>2</v>
      </c>
      <c r="C7" s="44"/>
    </row>
    <row r="8" spans="1:4" ht="100.8" x14ac:dyDescent="0.3">
      <c r="A8" s="3">
        <v>3</v>
      </c>
      <c r="B8" s="51" t="s">
        <v>129</v>
      </c>
      <c r="C8" s="4"/>
    </row>
    <row r="9" spans="1:4" ht="69.75" customHeight="1" x14ac:dyDescent="0.3">
      <c r="A9" s="3">
        <v>4</v>
      </c>
      <c r="B9" s="4" t="s">
        <v>127</v>
      </c>
      <c r="C9" s="4"/>
    </row>
    <row r="10" spans="1:4" x14ac:dyDescent="0.3">
      <c r="A10" s="3">
        <v>5</v>
      </c>
      <c r="B10" s="4" t="s">
        <v>3</v>
      </c>
      <c r="C10" s="4"/>
    </row>
    <row r="11" spans="1:4" ht="33" customHeight="1" x14ac:dyDescent="0.3">
      <c r="B11" s="41" t="s">
        <v>4</v>
      </c>
    </row>
    <row r="12" spans="1:4" x14ac:dyDescent="0.3"/>
    <row r="13" spans="1:4" s="58" customFormat="1" x14ac:dyDescent="0.3"/>
    <row r="14" spans="1:4" s="58" customFormat="1" x14ac:dyDescent="0.3"/>
    <row r="15" spans="1:4" s="58" customFormat="1" x14ac:dyDescent="0.3"/>
    <row r="16" spans="1:4" s="58" customFormat="1" x14ac:dyDescent="0.3"/>
    <row r="17" s="58" customFormat="1" x14ac:dyDescent="0.3"/>
    <row r="18" s="58" customFormat="1" x14ac:dyDescent="0.3"/>
    <row r="19" s="58" customFormat="1" x14ac:dyDescent="0.3"/>
    <row r="20" s="58" customFormat="1" x14ac:dyDescent="0.3"/>
    <row r="21" s="58" customFormat="1" x14ac:dyDescent="0.3"/>
    <row r="22" s="58" customFormat="1" x14ac:dyDescent="0.3"/>
    <row r="23" s="58" customFormat="1" x14ac:dyDescent="0.3"/>
    <row r="24" s="58" customFormat="1" x14ac:dyDescent="0.3"/>
    <row r="25" s="58" customFormat="1" x14ac:dyDescent="0.3"/>
    <row r="26" s="58" customFormat="1" x14ac:dyDescent="0.3"/>
    <row r="27" s="58" customFormat="1" x14ac:dyDescent="0.3"/>
    <row r="28" s="58" customFormat="1" x14ac:dyDescent="0.3"/>
    <row r="29" s="58" customFormat="1" x14ac:dyDescent="0.3"/>
    <row r="30" s="58" customFormat="1" x14ac:dyDescent="0.3"/>
    <row r="31" s="58" customFormat="1" x14ac:dyDescent="0.3"/>
    <row r="32" s="58" customFormat="1" x14ac:dyDescent="0.3"/>
    <row r="33" s="58" customFormat="1" x14ac:dyDescent="0.3"/>
    <row r="34" s="58" customFormat="1" x14ac:dyDescent="0.3"/>
    <row r="35" s="58" customFormat="1" hidden="1" x14ac:dyDescent="0.3"/>
    <row r="36" s="58" customFormat="1" hidden="1" x14ac:dyDescent="0.3"/>
    <row r="37" s="58" customFormat="1" hidden="1" x14ac:dyDescent="0.3"/>
    <row r="38" s="58" customFormat="1" hidden="1" x14ac:dyDescent="0.3"/>
    <row r="39" s="58" customFormat="1" hidden="1" x14ac:dyDescent="0.3"/>
    <row r="40" s="58" customFormat="1" hidden="1" x14ac:dyDescent="0.3"/>
    <row r="41" s="58" customFormat="1" hidden="1" x14ac:dyDescent="0.3"/>
    <row r="42" s="58" customFormat="1" hidden="1" x14ac:dyDescent="0.3"/>
    <row r="43" s="58" customFormat="1" hidden="1" x14ac:dyDescent="0.3"/>
    <row r="44" s="58" customFormat="1" hidden="1" x14ac:dyDescent="0.3"/>
    <row r="45" s="58" customFormat="1" hidden="1" x14ac:dyDescent="0.3"/>
    <row r="46" s="58" customFormat="1" hidden="1" x14ac:dyDescent="0.3"/>
    <row r="47" s="58" customFormat="1" hidden="1" x14ac:dyDescent="0.3"/>
    <row r="48" s="58" customFormat="1" hidden="1" x14ac:dyDescent="0.3"/>
  </sheetData>
  <sheetProtection algorithmName="SHA-512" hashValue="cPDXxtgnwa08O/USutV0T8EsYN/caA8Yg8AD1QHheo8j9pv8pq+FFSxS8TTxzL+ZGnHQhE0U336bx4lsqTgvSg==" saltValue="elKWQOLGTaaWI1r14Y7HOg==" spinCount="100000" sheet="1" formatRows="0" insertColumns="0"/>
  <mergeCells count="1">
    <mergeCell ref="A3:B3"/>
  </mergeCells>
  <hyperlinks>
    <hyperlink ref="A1" r:id="rId1" xr:uid="{31F41907-8E88-4A78-9CFC-B635B6FCC34D}"/>
    <hyperlink ref="B7" r:id="rId2" xr:uid="{68255465-3AB1-47E7-820C-24EB886FDE7B}"/>
    <hyperlink ref="B6" r:id="rId3" display="If you have not performed a vendor onboarding eligibility assessment, please visit https://go.gov.sg/vsa and ensure that you have passed all criteria." xr:uid="{4D20D757-B551-42E5-82EC-987B757AA1C2}"/>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0" zoomScaleNormal="80" workbookViewId="0">
      <selection activeCell="A3" sqref="A3:F3"/>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23" t="s">
        <v>0</v>
      </c>
      <c r="E1" s="10" t="str">
        <f>Instructions!$C$1</f>
        <v>Version: 25-2.0</v>
      </c>
      <c r="F1" s="5"/>
    </row>
    <row r="2" spans="1:6" x14ac:dyDescent="0.3">
      <c r="E2" s="21">
        <f>Instructions!C2</f>
        <v>45778</v>
      </c>
      <c r="F2" s="5"/>
    </row>
    <row r="3" spans="1:6" s="7" customFormat="1" ht="32.1" customHeight="1" x14ac:dyDescent="0.3">
      <c r="A3" s="96" t="s">
        <v>5</v>
      </c>
      <c r="B3" s="96"/>
      <c r="C3" s="96"/>
      <c r="D3" s="96"/>
      <c r="E3" s="96"/>
      <c r="F3" s="96"/>
    </row>
    <row r="4" spans="1:6" x14ac:dyDescent="0.3"/>
    <row r="5" spans="1:6" ht="139.5" customHeight="1" x14ac:dyDescent="0.3">
      <c r="A5" s="97" t="s">
        <v>128</v>
      </c>
      <c r="B5" s="97"/>
      <c r="C5" s="97"/>
      <c r="D5" s="97"/>
      <c r="E5" s="97"/>
    </row>
    <row r="6" spans="1:6" x14ac:dyDescent="0.3">
      <c r="A6" s="9" t="s">
        <v>6</v>
      </c>
      <c r="B6" s="8"/>
      <c r="C6" s="8"/>
      <c r="D6" s="8"/>
      <c r="E6" s="8"/>
    </row>
    <row r="7" spans="1:6" ht="24" customHeight="1" x14ac:dyDescent="0.3">
      <c r="A7" s="56"/>
      <c r="B7" s="8" t="s">
        <v>7</v>
      </c>
      <c r="C7" s="16"/>
      <c r="D7" s="8"/>
      <c r="E7" s="8"/>
    </row>
    <row r="8" spans="1:6" ht="47.25" customHeight="1" x14ac:dyDescent="0.3">
      <c r="A8" s="57">
        <f>COUNTIFS(C12:C21, "Mandatory", D12:D21, "No")</f>
        <v>0</v>
      </c>
      <c r="B8" s="16" t="str">
        <f>IF(A8&gt;0,"Error! You have indicated [No] for at least 1 of the Mandatory requirements. All Mandatory requirements must be met. Please do not proceed until all requirements can be met.","")</f>
        <v/>
      </c>
      <c r="C8" s="16"/>
      <c r="D8" s="8"/>
      <c r="E8" s="8"/>
    </row>
    <row r="9" spans="1:6" ht="112.5" customHeight="1" x14ac:dyDescent="0.3">
      <c r="D9" s="8"/>
      <c r="E9" s="8"/>
    </row>
    <row r="10" spans="1:6" x14ac:dyDescent="0.3">
      <c r="D10" s="8"/>
      <c r="E10" s="8"/>
    </row>
    <row r="11" spans="1:6" s="2" customFormat="1" x14ac:dyDescent="0.3">
      <c r="A11" s="14" t="s">
        <v>8</v>
      </c>
      <c r="B11" s="15" t="s">
        <v>9</v>
      </c>
      <c r="C11" s="15" t="s">
        <v>10</v>
      </c>
      <c r="D11" s="15" t="s">
        <v>11</v>
      </c>
      <c r="E11" s="15" t="s">
        <v>12</v>
      </c>
    </row>
    <row r="12" spans="1:6" s="2" customFormat="1" ht="28.8" x14ac:dyDescent="0.3">
      <c r="A12" s="92">
        <v>1</v>
      </c>
      <c r="B12" s="38" t="s">
        <v>13</v>
      </c>
      <c r="C12" s="11" t="s">
        <v>14</v>
      </c>
      <c r="D12" s="52"/>
      <c r="E12" s="55" t="s">
        <v>15</v>
      </c>
    </row>
    <row r="13" spans="1:6" s="2" customFormat="1" ht="28.8" x14ac:dyDescent="0.3">
      <c r="A13" s="92">
        <v>2</v>
      </c>
      <c r="B13" s="93" t="s">
        <v>16</v>
      </c>
      <c r="C13" s="11" t="s">
        <v>14</v>
      </c>
      <c r="D13" s="52"/>
      <c r="E13" s="55" t="s">
        <v>17</v>
      </c>
    </row>
    <row r="14" spans="1:6" s="2" customFormat="1" ht="28.8" x14ac:dyDescent="0.3">
      <c r="A14" s="92">
        <v>3</v>
      </c>
      <c r="B14" s="38" t="s">
        <v>18</v>
      </c>
      <c r="C14" s="11" t="s">
        <v>14</v>
      </c>
      <c r="D14" s="52"/>
      <c r="E14" s="55" t="s">
        <v>19</v>
      </c>
    </row>
    <row r="15" spans="1:6" ht="43.2" x14ac:dyDescent="0.3">
      <c r="A15" s="94">
        <v>4</v>
      </c>
      <c r="B15" s="11" t="s">
        <v>20</v>
      </c>
      <c r="C15" s="11" t="s">
        <v>21</v>
      </c>
      <c r="D15" s="52"/>
      <c r="E15" s="26" t="s">
        <v>22</v>
      </c>
    </row>
    <row r="16" spans="1:6" ht="28.8" x14ac:dyDescent="0.3">
      <c r="A16" s="94">
        <v>5</v>
      </c>
      <c r="B16" s="11" t="s">
        <v>119</v>
      </c>
      <c r="C16" s="11" t="s">
        <v>14</v>
      </c>
      <c r="D16" s="52"/>
      <c r="E16" s="26" t="s">
        <v>120</v>
      </c>
    </row>
    <row r="17" spans="1:5" ht="57.6" x14ac:dyDescent="0.3">
      <c r="A17" s="94">
        <v>6</v>
      </c>
      <c r="B17" s="11" t="s">
        <v>23</v>
      </c>
      <c r="C17" s="11" t="s">
        <v>21</v>
      </c>
      <c r="D17" s="52"/>
      <c r="E17" s="26" t="s">
        <v>22</v>
      </c>
    </row>
    <row r="18" spans="1:5" ht="115.2" x14ac:dyDescent="0.3">
      <c r="A18" s="94">
        <v>7</v>
      </c>
      <c r="B18" s="11" t="s">
        <v>124</v>
      </c>
      <c r="C18" s="11" t="s">
        <v>21</v>
      </c>
      <c r="D18" s="52"/>
      <c r="E18" s="95" t="s">
        <v>125</v>
      </c>
    </row>
    <row r="19" spans="1:5" ht="28.8" x14ac:dyDescent="0.3">
      <c r="A19" s="94">
        <v>8</v>
      </c>
      <c r="B19" s="11" t="s">
        <v>121</v>
      </c>
      <c r="C19" s="11" t="s">
        <v>21</v>
      </c>
      <c r="D19" s="52"/>
      <c r="E19" s="26" t="s">
        <v>122</v>
      </c>
    </row>
    <row r="20" spans="1:5" ht="57.6" x14ac:dyDescent="0.3">
      <c r="A20" s="94">
        <v>9</v>
      </c>
      <c r="B20" s="11" t="s">
        <v>76</v>
      </c>
      <c r="C20" s="11" t="s">
        <v>14</v>
      </c>
      <c r="D20" s="52"/>
      <c r="E20" s="26" t="s">
        <v>22</v>
      </c>
    </row>
    <row r="21" spans="1:5" ht="86.4" x14ac:dyDescent="0.3">
      <c r="A21" s="94">
        <v>10</v>
      </c>
      <c r="B21" s="11" t="s">
        <v>77</v>
      </c>
      <c r="C21" s="11" t="s">
        <v>14</v>
      </c>
      <c r="D21" s="52"/>
      <c r="E21" s="26" t="s">
        <v>78</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xMX39UP/xadGYJJXALCrjcR+F72L/1qgCXZIzKu8b/o41A5D+z6fp9J6/wL5clk6EnS9aU7uMCKMSjk2OsNthA==" saltValue="Zfyj2c+sJVeBqDqPS7dIEw==" spinCount="100000" sheet="1" formatColumns="0" formatRows="0" insertHyperlinks="0"/>
  <protectedRanges>
    <protectedRange sqref="D12:E17 D19:E21 D18" name="Range1"/>
    <protectedRange sqref="E18" name="Range1_1"/>
  </protectedRanges>
  <mergeCells count="2">
    <mergeCell ref="A3:F3"/>
    <mergeCell ref="A5:E5"/>
  </mergeCells>
  <conditionalFormatting sqref="D12:D21">
    <cfRule type="expression" dxfId="13" priority="1">
      <formula>AND($C12="Mandatory", $D12="No")</formula>
    </cfRule>
    <cfRule type="containsBlanks" dxfId="12"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941E7C4A-F007-49BF-8F3D-D755182839B0}"/>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62"/>
  <sheetViews>
    <sheetView showGridLines="0" topLeftCell="A2" zoomScale="90" zoomScaleNormal="90" workbookViewId="0">
      <selection activeCell="A3" sqref="A3"/>
    </sheetView>
  </sheetViews>
  <sheetFormatPr defaultColWidth="0" defaultRowHeight="14.4" zeroHeight="1" x14ac:dyDescent="0.3"/>
  <cols>
    <col min="1" max="1" width="6.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1" customWidth="1"/>
    <col min="8" max="8" width="9.21875" style="1" customWidth="1"/>
    <col min="9" max="16384" width="9.21875" style="1" hidden="1"/>
  </cols>
  <sheetData>
    <row r="1" spans="1:7" x14ac:dyDescent="0.3">
      <c r="A1" s="60" t="s">
        <v>0</v>
      </c>
      <c r="D1" s="10"/>
      <c r="E1" s="10" t="str">
        <f>Instructions!$C$1</f>
        <v>Version: 25-2.0</v>
      </c>
      <c r="F1" s="5"/>
    </row>
    <row r="2" spans="1:7" x14ac:dyDescent="0.3">
      <c r="D2" s="10"/>
      <c r="E2" s="21">
        <f>Instructions!C2</f>
        <v>45778</v>
      </c>
      <c r="F2" s="5"/>
    </row>
    <row r="3" spans="1:7" s="7" customFormat="1" ht="32.1" customHeight="1" x14ac:dyDescent="0.3">
      <c r="A3" s="61" t="s">
        <v>75</v>
      </c>
      <c r="B3" s="61"/>
      <c r="C3" s="61"/>
      <c r="D3" s="61"/>
      <c r="E3" s="61"/>
      <c r="F3" s="61"/>
    </row>
    <row r="4" spans="1:7" x14ac:dyDescent="0.3"/>
    <row r="5" spans="1:7" x14ac:dyDescent="0.3">
      <c r="A5" s="97" t="s">
        <v>24</v>
      </c>
      <c r="B5" s="97"/>
      <c r="C5" s="97"/>
      <c r="D5" s="97"/>
      <c r="E5" s="97"/>
    </row>
    <row r="6" spans="1:7" ht="108" customHeight="1" x14ac:dyDescent="0.3">
      <c r="A6" s="97" t="s">
        <v>25</v>
      </c>
      <c r="B6" s="97"/>
      <c r="C6" s="97"/>
      <c r="D6" s="97"/>
      <c r="E6" s="97"/>
    </row>
    <row r="7" spans="1:7" x14ac:dyDescent="0.3">
      <c r="A7" s="8"/>
      <c r="B7" s="8"/>
      <c r="C7" s="8"/>
      <c r="D7" s="8"/>
      <c r="E7" s="8"/>
    </row>
    <row r="8" spans="1:7" x14ac:dyDescent="0.3">
      <c r="A8" s="9" t="s">
        <v>6</v>
      </c>
      <c r="B8" s="8"/>
      <c r="C8" s="62"/>
      <c r="D8" s="8"/>
      <c r="E8" s="62"/>
    </row>
    <row r="9" spans="1:7" x14ac:dyDescent="0.3">
      <c r="A9" s="9"/>
      <c r="B9" s="8" t="s">
        <v>7</v>
      </c>
      <c r="C9" s="62"/>
      <c r="D9" s="8"/>
      <c r="E9" s="62"/>
    </row>
    <row r="10" spans="1:7" ht="39.6" customHeight="1" x14ac:dyDescent="0.3">
      <c r="A10" s="63">
        <f>IF(COUNTIF('Data for graphs'!C13:R13,"&gt;0")&lt;=1, 0, COUNTIF('Data for graphs'!C13:R13,"&gt;0"))</f>
        <v>0</v>
      </c>
      <c r="B10" s="62" t="str">
        <f>IF(A10&gt;0,"Error! You have responded in multiple solution categories. Please ONLY provide responses for the selected solution category.","")</f>
        <v/>
      </c>
      <c r="C10" s="9"/>
      <c r="D10" s="8"/>
      <c r="E10" s="62"/>
    </row>
    <row r="11" spans="1:7" ht="39.6" customHeight="1" x14ac:dyDescent="0.3">
      <c r="A11" s="63" cm="1">
        <f t="array" ref="A11">SUMPRODUCT((C21:C55="Mandatory")*(D21:D55="No"))</f>
        <v>0</v>
      </c>
      <c r="B11" s="16" t="str">
        <f>IF(A10&gt;0,"Error! You have indicated [NO] for at least 1 of the Mandatory requirements. Please do not proceed until all requirements can be met.","")</f>
        <v/>
      </c>
      <c r="C11" s="9"/>
      <c r="D11" s="8"/>
      <c r="E11" s="62"/>
    </row>
    <row r="12" spans="1:7" ht="133.5" customHeight="1" x14ac:dyDescent="0.3">
      <c r="B12" s="8"/>
      <c r="D12" s="8"/>
    </row>
    <row r="13" spans="1:7" x14ac:dyDescent="0.3">
      <c r="A13" s="2" t="s">
        <v>26</v>
      </c>
      <c r="B13" s="2"/>
      <c r="C13" s="2"/>
      <c r="D13" s="2"/>
      <c r="E13" s="2"/>
    </row>
    <row r="14" spans="1:7" s="3" customFormat="1" x14ac:dyDescent="0.3">
      <c r="A14" s="64">
        <v>1</v>
      </c>
      <c r="B14" s="65" t="s">
        <v>104</v>
      </c>
      <c r="C14" s="66"/>
      <c r="D14" s="66"/>
      <c r="E14" s="66"/>
      <c r="F14" s="64"/>
      <c r="G14" s="64"/>
    </row>
    <row r="15" spans="1:7" s="3" customFormat="1" x14ac:dyDescent="0.3">
      <c r="A15" s="64">
        <v>2</v>
      </c>
      <c r="B15" s="65" t="s">
        <v>106</v>
      </c>
      <c r="C15" s="66"/>
      <c r="D15" s="66"/>
      <c r="E15" s="66"/>
      <c r="F15" s="64"/>
      <c r="G15" s="64"/>
    </row>
    <row r="16" spans="1:7" s="3" customFormat="1" x14ac:dyDescent="0.3">
      <c r="A16" s="64">
        <v>3</v>
      </c>
      <c r="B16" s="65" t="s">
        <v>84</v>
      </c>
      <c r="C16" s="66"/>
      <c r="D16" s="66"/>
      <c r="E16" s="66"/>
      <c r="F16" s="64"/>
      <c r="G16" s="64"/>
    </row>
    <row r="17" spans="1:7" s="3" customFormat="1" x14ac:dyDescent="0.3">
      <c r="A17" s="64">
        <v>4</v>
      </c>
      <c r="B17" s="65" t="s">
        <v>85</v>
      </c>
      <c r="C17" s="66"/>
      <c r="D17" s="66"/>
      <c r="E17" s="66"/>
      <c r="F17" s="64"/>
      <c r="G17" s="64"/>
    </row>
    <row r="18" spans="1:7" s="3" customFormat="1" x14ac:dyDescent="0.3">
      <c r="B18" s="8"/>
      <c r="D18" s="8"/>
    </row>
    <row r="19" spans="1:7" s="9" customFormat="1" x14ac:dyDescent="0.3">
      <c r="A19" s="14" t="s">
        <v>8</v>
      </c>
      <c r="B19" s="14" t="s">
        <v>9</v>
      </c>
      <c r="C19" s="14" t="s">
        <v>10</v>
      </c>
      <c r="D19" s="14" t="s">
        <v>11</v>
      </c>
      <c r="E19" s="14" t="s">
        <v>12</v>
      </c>
    </row>
    <row r="20" spans="1:7" ht="86.4" x14ac:dyDescent="0.3">
      <c r="A20" s="67">
        <v>1</v>
      </c>
      <c r="B20" s="68" t="s">
        <v>109</v>
      </c>
      <c r="C20" s="69" t="s">
        <v>27</v>
      </c>
      <c r="D20" s="70"/>
      <c r="E20" s="71" t="s">
        <v>27</v>
      </c>
      <c r="G20" s="72" t="s">
        <v>28</v>
      </c>
    </row>
    <row r="21" spans="1:7" s="4" customFormat="1" x14ac:dyDescent="0.3">
      <c r="A21" s="73">
        <v>1.01</v>
      </c>
      <c r="B21" s="11" t="s">
        <v>86</v>
      </c>
      <c r="C21" s="11" t="s">
        <v>21</v>
      </c>
      <c r="D21" s="52"/>
      <c r="E21" s="77" t="s">
        <v>29</v>
      </c>
      <c r="G21" s="72" t="s">
        <v>28</v>
      </c>
    </row>
    <row r="22" spans="1:7" s="4" customFormat="1" ht="28.8" x14ac:dyDescent="0.3">
      <c r="A22" s="73">
        <v>1.02</v>
      </c>
      <c r="B22" s="80" t="s">
        <v>87</v>
      </c>
      <c r="C22" s="11" t="s">
        <v>21</v>
      </c>
      <c r="D22" s="52"/>
      <c r="E22" s="77" t="s">
        <v>29</v>
      </c>
      <c r="G22" s="72" t="s">
        <v>28</v>
      </c>
    </row>
    <row r="23" spans="1:7" s="4" customFormat="1" ht="28.8" x14ac:dyDescent="0.3">
      <c r="A23" s="73">
        <v>1.03</v>
      </c>
      <c r="B23" s="80" t="s">
        <v>88</v>
      </c>
      <c r="C23" s="11" t="s">
        <v>21</v>
      </c>
      <c r="D23" s="52"/>
      <c r="E23" s="77" t="s">
        <v>29</v>
      </c>
      <c r="G23" s="72" t="s">
        <v>28</v>
      </c>
    </row>
    <row r="24" spans="1:7" s="4" customFormat="1" ht="28.8" x14ac:dyDescent="0.3">
      <c r="A24" s="73">
        <v>1.04</v>
      </c>
      <c r="B24" s="11" t="s">
        <v>89</v>
      </c>
      <c r="C24" s="11" t="s">
        <v>21</v>
      </c>
      <c r="D24" s="52"/>
      <c r="E24" s="77" t="s">
        <v>29</v>
      </c>
      <c r="G24" s="72" t="s">
        <v>28</v>
      </c>
    </row>
    <row r="25" spans="1:7" s="4" customFormat="1" ht="28.8" x14ac:dyDescent="0.3">
      <c r="A25" s="73">
        <v>1.05</v>
      </c>
      <c r="B25" s="81" t="s">
        <v>105</v>
      </c>
      <c r="C25" s="80" t="s">
        <v>30</v>
      </c>
      <c r="D25" s="52"/>
      <c r="E25" s="77" t="s">
        <v>29</v>
      </c>
      <c r="G25" s="72" t="s">
        <v>28</v>
      </c>
    </row>
    <row r="26" spans="1:7" s="4" customFormat="1" ht="43.2" x14ac:dyDescent="0.3">
      <c r="A26" s="73">
        <v>1.06</v>
      </c>
      <c r="B26" s="81" t="s">
        <v>90</v>
      </c>
      <c r="C26" s="80" t="s">
        <v>21</v>
      </c>
      <c r="D26" s="52"/>
      <c r="E26" s="77" t="s">
        <v>29</v>
      </c>
      <c r="G26" s="72" t="s">
        <v>28</v>
      </c>
    </row>
    <row r="27" spans="1:7" s="4" customFormat="1" ht="97.5" customHeight="1" x14ac:dyDescent="0.3">
      <c r="A27" s="67">
        <v>2</v>
      </c>
      <c r="B27" s="68" t="s">
        <v>108</v>
      </c>
      <c r="C27" s="69" t="s">
        <v>27</v>
      </c>
      <c r="D27" s="78" t="s">
        <v>27</v>
      </c>
      <c r="E27" s="79" t="s">
        <v>27</v>
      </c>
      <c r="F27" s="1"/>
      <c r="G27" s="72" t="s">
        <v>28</v>
      </c>
    </row>
    <row r="28" spans="1:7" s="4" customFormat="1" ht="72" x14ac:dyDescent="0.3">
      <c r="A28" s="73">
        <v>2.0099999999999998</v>
      </c>
      <c r="B28" s="74" t="s">
        <v>91</v>
      </c>
      <c r="C28" s="74" t="s">
        <v>21</v>
      </c>
      <c r="D28" s="52"/>
      <c r="E28" s="77" t="s">
        <v>107</v>
      </c>
      <c r="G28" s="72" t="s">
        <v>28</v>
      </c>
    </row>
    <row r="29" spans="1:7" s="4" customFormat="1" ht="28.8" x14ac:dyDescent="0.3">
      <c r="A29" s="73">
        <v>2.02</v>
      </c>
      <c r="B29" s="82" t="s">
        <v>105</v>
      </c>
      <c r="C29" s="75" t="s">
        <v>30</v>
      </c>
      <c r="D29" s="52"/>
      <c r="E29" s="77" t="s">
        <v>29</v>
      </c>
      <c r="G29" s="72" t="s">
        <v>28</v>
      </c>
    </row>
    <row r="30" spans="1:7" s="4" customFormat="1" ht="43.2" x14ac:dyDescent="0.3">
      <c r="A30" s="73">
        <v>2.0299999999999998</v>
      </c>
      <c r="B30" s="82" t="s">
        <v>90</v>
      </c>
      <c r="C30" s="75" t="s">
        <v>21</v>
      </c>
      <c r="D30" s="52"/>
      <c r="E30" s="77" t="s">
        <v>29</v>
      </c>
      <c r="G30" s="72" t="s">
        <v>28</v>
      </c>
    </row>
    <row r="31" spans="1:7" s="4" customFormat="1" ht="72" x14ac:dyDescent="0.3">
      <c r="A31" s="67">
        <v>3</v>
      </c>
      <c r="B31" s="68" t="s">
        <v>113</v>
      </c>
      <c r="C31" s="69" t="s">
        <v>27</v>
      </c>
      <c r="D31" s="78" t="s">
        <v>27</v>
      </c>
      <c r="E31" s="79" t="s">
        <v>27</v>
      </c>
      <c r="F31" s="1"/>
      <c r="G31" s="72" t="s">
        <v>28</v>
      </c>
    </row>
    <row r="32" spans="1:7" s="4" customFormat="1" ht="43.2" x14ac:dyDescent="0.3">
      <c r="A32" s="73">
        <v>3.01</v>
      </c>
      <c r="B32" s="84" t="s">
        <v>94</v>
      </c>
      <c r="C32" s="80" t="s">
        <v>21</v>
      </c>
      <c r="D32" s="52"/>
      <c r="E32" s="85" t="s">
        <v>29</v>
      </c>
      <c r="G32" s="72" t="s">
        <v>28</v>
      </c>
    </row>
    <row r="33" spans="1:7" s="4" customFormat="1" ht="28.8" x14ac:dyDescent="0.3">
      <c r="A33" s="73">
        <v>3.02</v>
      </c>
      <c r="B33" s="80" t="s">
        <v>92</v>
      </c>
      <c r="C33" s="80" t="s">
        <v>21</v>
      </c>
      <c r="D33" s="52"/>
      <c r="E33" s="85" t="s">
        <v>29</v>
      </c>
      <c r="G33" s="72" t="s">
        <v>28</v>
      </c>
    </row>
    <row r="34" spans="1:7" s="4" customFormat="1" ht="28.8" x14ac:dyDescent="0.3">
      <c r="A34" s="73">
        <v>3.03</v>
      </c>
      <c r="B34" s="84" t="s">
        <v>93</v>
      </c>
      <c r="C34" s="80" t="s">
        <v>21</v>
      </c>
      <c r="D34" s="52"/>
      <c r="E34" s="85" t="s">
        <v>29</v>
      </c>
      <c r="G34" s="72" t="s">
        <v>28</v>
      </c>
    </row>
    <row r="35" spans="1:7" s="4" customFormat="1" ht="28.8" x14ac:dyDescent="0.3">
      <c r="A35" s="73">
        <v>3.04</v>
      </c>
      <c r="B35" s="81" t="s">
        <v>105</v>
      </c>
      <c r="C35" s="80" t="s">
        <v>30</v>
      </c>
      <c r="D35" s="52"/>
      <c r="E35" s="85" t="s">
        <v>29</v>
      </c>
      <c r="G35" s="72" t="s">
        <v>28</v>
      </c>
    </row>
    <row r="36" spans="1:7" s="4" customFormat="1" ht="43.2" x14ac:dyDescent="0.3">
      <c r="A36" s="73">
        <v>3.05</v>
      </c>
      <c r="B36" s="81" t="s">
        <v>90</v>
      </c>
      <c r="C36" s="80" t="s">
        <v>21</v>
      </c>
      <c r="D36" s="52"/>
      <c r="E36" s="85" t="s">
        <v>29</v>
      </c>
      <c r="G36" s="72" t="s">
        <v>28</v>
      </c>
    </row>
    <row r="37" spans="1:7" s="4" customFormat="1" ht="55.05" customHeight="1" x14ac:dyDescent="0.3">
      <c r="A37" s="67">
        <v>4</v>
      </c>
      <c r="B37" s="86" t="s">
        <v>95</v>
      </c>
      <c r="C37" s="69" t="s">
        <v>27</v>
      </c>
      <c r="D37" s="78" t="s">
        <v>27</v>
      </c>
      <c r="E37" s="79" t="s">
        <v>27</v>
      </c>
      <c r="F37" s="1"/>
      <c r="G37" s="72" t="s">
        <v>28</v>
      </c>
    </row>
    <row r="38" spans="1:7" s="4" customFormat="1" ht="28.8" x14ac:dyDescent="0.3">
      <c r="A38" s="73">
        <v>4.01</v>
      </c>
      <c r="B38" s="88" t="s">
        <v>118</v>
      </c>
      <c r="C38" s="90" t="s">
        <v>21</v>
      </c>
      <c r="D38" s="52"/>
      <c r="E38" s="85" t="s">
        <v>29</v>
      </c>
      <c r="G38" s="72" t="s">
        <v>28</v>
      </c>
    </row>
    <row r="39" spans="1:7" s="4" customFormat="1" ht="28.8" x14ac:dyDescent="0.3">
      <c r="A39" s="73">
        <v>4.0199999999999996</v>
      </c>
      <c r="B39" s="82" t="s">
        <v>110</v>
      </c>
      <c r="C39" s="90" t="s">
        <v>30</v>
      </c>
      <c r="D39" s="52"/>
      <c r="E39" s="85" t="s">
        <v>29</v>
      </c>
      <c r="G39" s="72" t="s">
        <v>28</v>
      </c>
    </row>
    <row r="40" spans="1:7" s="4" customFormat="1" ht="43.2" x14ac:dyDescent="0.3">
      <c r="A40" s="73">
        <v>4.03</v>
      </c>
      <c r="B40" s="84" t="s">
        <v>111</v>
      </c>
      <c r="C40" s="87" t="s">
        <v>21</v>
      </c>
      <c r="D40" s="52"/>
      <c r="E40" s="77" t="s">
        <v>29</v>
      </c>
      <c r="G40" s="72" t="s">
        <v>28</v>
      </c>
    </row>
    <row r="41" spans="1:7" s="4" customFormat="1" ht="28.8" x14ac:dyDescent="0.3">
      <c r="A41" s="73">
        <v>4.04</v>
      </c>
      <c r="B41" s="84" t="s">
        <v>87</v>
      </c>
      <c r="C41" s="87" t="s">
        <v>21</v>
      </c>
      <c r="D41" s="52"/>
      <c r="E41" s="77" t="s">
        <v>29</v>
      </c>
      <c r="G41" s="72" t="s">
        <v>28</v>
      </c>
    </row>
    <row r="42" spans="1:7" s="4" customFormat="1" ht="28.8" x14ac:dyDescent="0.3">
      <c r="A42" s="73">
        <v>4.05</v>
      </c>
      <c r="B42" s="80" t="s">
        <v>88</v>
      </c>
      <c r="C42" s="87" t="s">
        <v>21</v>
      </c>
      <c r="D42" s="52"/>
      <c r="E42" s="77" t="s">
        <v>29</v>
      </c>
      <c r="G42" s="72" t="s">
        <v>28</v>
      </c>
    </row>
    <row r="43" spans="1:7" ht="28.8" x14ac:dyDescent="0.3">
      <c r="A43" s="73">
        <v>4.0599999999999996</v>
      </c>
      <c r="B43" s="11" t="s">
        <v>89</v>
      </c>
      <c r="C43" s="87" t="s">
        <v>21</v>
      </c>
      <c r="D43" s="52"/>
      <c r="E43" s="77" t="s">
        <v>29</v>
      </c>
      <c r="G43" s="72" t="s">
        <v>28</v>
      </c>
    </row>
    <row r="44" spans="1:7" ht="100.8" x14ac:dyDescent="0.3">
      <c r="A44" s="91">
        <v>4.07</v>
      </c>
      <c r="B44" s="81" t="s">
        <v>114</v>
      </c>
      <c r="C44" s="89" t="s">
        <v>21</v>
      </c>
      <c r="D44" s="52"/>
      <c r="E44" s="77" t="s">
        <v>107</v>
      </c>
      <c r="G44" s="72" t="s">
        <v>28</v>
      </c>
    </row>
    <row r="45" spans="1:7" ht="72" x14ac:dyDescent="0.3">
      <c r="A45" s="76">
        <v>4.08</v>
      </c>
      <c r="B45" s="84" t="s">
        <v>103</v>
      </c>
      <c r="C45" s="87" t="s">
        <v>21</v>
      </c>
      <c r="D45" s="52"/>
      <c r="E45" s="77" t="s">
        <v>29</v>
      </c>
      <c r="G45" s="72" t="s">
        <v>28</v>
      </c>
    </row>
    <row r="46" spans="1:7" ht="28.8" x14ac:dyDescent="0.3">
      <c r="A46" s="76">
        <v>4.09</v>
      </c>
      <c r="B46" s="11" t="s">
        <v>92</v>
      </c>
      <c r="C46" s="87" t="s">
        <v>21</v>
      </c>
      <c r="D46" s="52"/>
      <c r="E46" s="77" t="s">
        <v>29</v>
      </c>
      <c r="G46" s="72" t="s">
        <v>28</v>
      </c>
    </row>
    <row r="47" spans="1:7" ht="28.8" x14ac:dyDescent="0.3">
      <c r="A47" s="76">
        <v>4.0999999999999996</v>
      </c>
      <c r="B47" s="83" t="s">
        <v>93</v>
      </c>
      <c r="C47" s="87" t="s">
        <v>21</v>
      </c>
      <c r="D47" s="52"/>
      <c r="E47" s="77" t="s">
        <v>29</v>
      </c>
      <c r="G47" s="72" t="s">
        <v>28</v>
      </c>
    </row>
    <row r="48" spans="1:7" ht="129" customHeight="1" x14ac:dyDescent="0.3">
      <c r="A48" s="76">
        <v>4.1100000000000003</v>
      </c>
      <c r="B48" s="80" t="s">
        <v>115</v>
      </c>
      <c r="C48" s="87" t="s">
        <v>30</v>
      </c>
      <c r="D48" s="52"/>
      <c r="E48" s="85" t="s">
        <v>96</v>
      </c>
      <c r="G48" s="72" t="s">
        <v>28</v>
      </c>
    </row>
    <row r="49" spans="1:7" ht="28.8" x14ac:dyDescent="0.3">
      <c r="A49" s="76">
        <v>4.12</v>
      </c>
      <c r="B49" s="11" t="s">
        <v>97</v>
      </c>
      <c r="C49" s="87" t="s">
        <v>30</v>
      </c>
      <c r="D49" s="52"/>
      <c r="E49" s="85" t="s">
        <v>29</v>
      </c>
      <c r="G49" s="72" t="s">
        <v>28</v>
      </c>
    </row>
    <row r="50" spans="1:7" ht="28.8" x14ac:dyDescent="0.3">
      <c r="A50" s="76">
        <v>4.13</v>
      </c>
      <c r="B50" s="11" t="s">
        <v>98</v>
      </c>
      <c r="C50" s="87" t="s">
        <v>30</v>
      </c>
      <c r="D50" s="52"/>
      <c r="E50" s="85" t="s">
        <v>29</v>
      </c>
      <c r="G50" s="72" t="s">
        <v>28</v>
      </c>
    </row>
    <row r="51" spans="1:7" ht="28.8" x14ac:dyDescent="0.3">
      <c r="A51" s="76">
        <v>4.1399999999999997</v>
      </c>
      <c r="B51" s="11" t="s">
        <v>99</v>
      </c>
      <c r="C51" s="87" t="s">
        <v>30</v>
      </c>
      <c r="D51" s="52"/>
      <c r="E51" s="85" t="s">
        <v>29</v>
      </c>
      <c r="G51" s="72" t="s">
        <v>28</v>
      </c>
    </row>
    <row r="52" spans="1:7" ht="28.8" x14ac:dyDescent="0.3">
      <c r="A52" s="76">
        <v>4.1500000000000004</v>
      </c>
      <c r="B52" s="11" t="s">
        <v>100</v>
      </c>
      <c r="C52" s="87" t="s">
        <v>30</v>
      </c>
      <c r="D52" s="52"/>
      <c r="E52" s="85" t="s">
        <v>29</v>
      </c>
      <c r="G52" s="72" t="s">
        <v>28</v>
      </c>
    </row>
    <row r="53" spans="1:7" ht="129.6" x14ac:dyDescent="0.3">
      <c r="A53" s="76">
        <v>4.16</v>
      </c>
      <c r="B53" s="80" t="s">
        <v>116</v>
      </c>
      <c r="C53" s="87" t="s">
        <v>30</v>
      </c>
      <c r="D53" s="52"/>
      <c r="E53" s="85" t="s">
        <v>101</v>
      </c>
      <c r="G53" s="72" t="s">
        <v>28</v>
      </c>
    </row>
    <row r="54" spans="1:7" ht="57.6" x14ac:dyDescent="0.3">
      <c r="A54" s="76">
        <v>4.17</v>
      </c>
      <c r="B54" s="80" t="s">
        <v>117</v>
      </c>
      <c r="C54" s="87" t="s">
        <v>30</v>
      </c>
      <c r="D54" s="52"/>
      <c r="E54" s="85" t="s">
        <v>102</v>
      </c>
      <c r="G54" s="72" t="s">
        <v>28</v>
      </c>
    </row>
    <row r="55" spans="1:7" ht="43.2" x14ac:dyDescent="0.3">
      <c r="A55" s="76">
        <v>4.18</v>
      </c>
      <c r="B55" s="80" t="s">
        <v>112</v>
      </c>
      <c r="C55" s="89" t="s">
        <v>21</v>
      </c>
      <c r="D55" s="52"/>
      <c r="E55" s="85" t="s">
        <v>29</v>
      </c>
      <c r="G55" s="72" t="s">
        <v>28</v>
      </c>
    </row>
    <row r="56" spans="1:7" x14ac:dyDescent="0.3"/>
    <row r="57" spans="1:7" x14ac:dyDescent="0.3"/>
    <row r="58" spans="1:7" x14ac:dyDescent="0.3"/>
    <row r="59" spans="1:7" x14ac:dyDescent="0.3"/>
    <row r="60" spans="1:7" x14ac:dyDescent="0.3"/>
    <row r="61" spans="1:7" x14ac:dyDescent="0.3"/>
    <row r="62" spans="1:7" x14ac:dyDescent="0.3"/>
  </sheetData>
  <sheetProtection algorithmName="SHA-512" hashValue="P+OtGzBI4nU3mjiXTkBJLTCkCtuBN40wFE4qf4Oj2iB+tTkbB/WnCU4T8568Pjt15VLI8Ur7MwuOyqA09fjXDQ==" saltValue="UlzLAFTBwDL7+dT4U5Lp9A==" spinCount="100000" sheet="1" formatColumns="0" formatRows="0" insertHyperlinks="0"/>
  <protectedRanges>
    <protectedRange sqref="E31 E37 E27" name="Soln Cat Req"/>
    <protectedRange sqref="E28:E29" name="Soln Cat Req_2"/>
    <protectedRange sqref="E32:E36 E38:E39" name="Soln Cat Req_3"/>
    <protectedRange sqref="D21:D26 D28:D30 D32:D36 D38:D55" name="GA"/>
    <protectedRange sqref="D21:D26 D28:D30 D32:D36 D38:D55" name="Compliance"/>
    <protectedRange sqref="E55 E40:E52" name="Soln Cat Req_1"/>
  </protectedRanges>
  <mergeCells count="2">
    <mergeCell ref="A6:E6"/>
    <mergeCell ref="A5:E5"/>
  </mergeCells>
  <conditionalFormatting sqref="D21:D26 D38:D55">
    <cfRule type="expression" dxfId="11" priority="7">
      <formula>AND($C21="Mandatory", $D21="No")</formula>
    </cfRule>
    <cfRule type="containsBlanks" dxfId="10" priority="8">
      <formula>LEN(TRIM(D21))=0</formula>
    </cfRule>
  </conditionalFormatting>
  <conditionalFormatting sqref="D28:D30">
    <cfRule type="expression" dxfId="9" priority="5">
      <formula>AND($C28="Mandatory", $D28="No")</formula>
    </cfRule>
    <cfRule type="containsBlanks" dxfId="8" priority="6">
      <formula>LEN(TRIM(D28))=0</formula>
    </cfRule>
  </conditionalFormatting>
  <conditionalFormatting sqref="D32:D36">
    <cfRule type="expression" dxfId="7" priority="3">
      <formula>AND($C32="Mandatory", $D32="No")</formula>
    </cfRule>
    <cfRule type="containsBlanks" dxfId="6" priority="4">
      <formula>LEN(TRIM(D32))=0</formula>
    </cfRule>
  </conditionalFormatting>
  <conditionalFormatting sqref="E1:E13 E18:E19 E56:E1048576">
    <cfRule type="expression" dxfId="5" priority="17">
      <formula>"&lt;Leave as blank as no remarks are required&gt;"</formula>
    </cfRule>
  </conditionalFormatting>
  <dataValidations count="1">
    <dataValidation type="list" showInputMessage="1" showErrorMessage="1" sqref="D21:D26 D28:D30 D32:D36 D38:D55" xr:uid="{EF0C16EA-21B9-4411-B874-F8C4B23369C9}">
      <formula1>"Yes,No"</formula1>
    </dataValidation>
  </dataValidations>
  <hyperlinks>
    <hyperlink ref="A1" r:id="rId1" xr:uid="{0FF87E3E-A343-461F-BC2B-14D661C17F65}"/>
    <hyperlink ref="G21" location="'Solution Category Requirements'!A3" display="Return to the top" xr:uid="{0CF37E7D-8FB6-4A9A-8095-84D709228F57}"/>
    <hyperlink ref="G22:G45" location="'Solution Category Requirements'!A3" display="Return to the top" xr:uid="{5B8E86BE-DB5F-4736-951E-589E78029B30}"/>
    <hyperlink ref="G20" location="'Solution Category Requirements'!A3" display="Return to the top" xr:uid="{547E7CE4-E8CD-46F8-9B0C-FAF63DD24057}"/>
    <hyperlink ref="B14" location="'Solution Category Requirements'!A20" display="Unified Threat Management" xr:uid="{95074557-4E62-4CC7-9BEA-809EEBD05E50}"/>
    <hyperlink ref="B15" location="'Solution Category Requirements'!A27" display="Firewall" xr:uid="{14032333-2A7F-49B0-BDAD-ED820B965F95}"/>
    <hyperlink ref="B16" location="'Solution Category Requirements'!A31" display="Backup" xr:uid="{C1761598-69CF-4FB5-BE74-E627B5C1F247}"/>
    <hyperlink ref="B17" location="'Solution Category Requirements'!A37" display="Integrated anti-malware, firewall and backup" xr:uid="{96E45946-3F9B-4D4E-BD99-373B60FF370C}"/>
    <hyperlink ref="G46:G55" location="'Solution Category Requirements'!A3" display="Return to the top" xr:uid="{590682C2-1F86-4A07-93FD-59939144EDBD}"/>
  </hyperlinks>
  <pageMargins left="0.7" right="0.7" top="0.75" bottom="0.75" header="0.3" footer="0.3"/>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D19"/>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4.21875" style="1" customWidth="1"/>
    <col min="4" max="5" width="9.21875" style="1" hidden="1" customWidth="1"/>
    <col min="6" max="16384" width="9.21875" style="1" hidden="1"/>
  </cols>
  <sheetData>
    <row r="1" spans="1:4" x14ac:dyDescent="0.3">
      <c r="A1" s="23" t="s">
        <v>0</v>
      </c>
      <c r="C1" s="10" t="str">
        <f>Instructions!$C$1</f>
        <v>Version: 25-2.0</v>
      </c>
    </row>
    <row r="2" spans="1:4" x14ac:dyDescent="0.3">
      <c r="C2" s="21">
        <f>Instructions!$C$2</f>
        <v>45778</v>
      </c>
    </row>
    <row r="3" spans="1:4" ht="32.1" customHeight="1" x14ac:dyDescent="0.3">
      <c r="A3" s="96" t="s">
        <v>31</v>
      </c>
      <c r="B3" s="96"/>
      <c r="C3" s="19"/>
      <c r="D3" s="6"/>
    </row>
    <row r="4" spans="1:4" x14ac:dyDescent="0.3">
      <c r="A4" s="39"/>
      <c r="B4" s="39"/>
    </row>
    <row r="5" spans="1:4" ht="142.5" customHeight="1" x14ac:dyDescent="0.3">
      <c r="A5" s="98" t="s">
        <v>131</v>
      </c>
      <c r="B5" s="97"/>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32</v>
      </c>
      <c r="B12" s="4"/>
    </row>
    <row r="13" spans="1:4" ht="49.5" customHeight="1" x14ac:dyDescent="0.3">
      <c r="A13" s="49" t="s">
        <v>33</v>
      </c>
      <c r="B13" s="53" t="s">
        <v>79</v>
      </c>
    </row>
    <row r="14" spans="1:4" ht="38.25" customHeight="1" x14ac:dyDescent="0.3">
      <c r="A14" s="48" t="s">
        <v>34</v>
      </c>
      <c r="B14" s="46" t="str">
        <f>'Survey link'!D6</f>
        <v>This cell will automatically generate a link once you have filled up your company name and proposed solution name in General Assessment worksheet.</v>
      </c>
      <c r="C14" s="4" t="s">
        <v>123</v>
      </c>
    </row>
    <row r="15" spans="1:4" ht="33.75" customHeight="1" x14ac:dyDescent="0.3">
      <c r="B15" s="4"/>
    </row>
    <row r="16" spans="1:4" ht="32.25" customHeight="1" x14ac:dyDescent="0.3">
      <c r="A16" s="50" t="s">
        <v>35</v>
      </c>
      <c r="B16" s="47" t="s">
        <v>36</v>
      </c>
    </row>
    <row r="17" spans="1:2" x14ac:dyDescent="0.3">
      <c r="B17" s="38" t="s">
        <v>37</v>
      </c>
    </row>
    <row r="18" spans="1:2" x14ac:dyDescent="0.3">
      <c r="A18" s="3"/>
      <c r="B18" s="40"/>
    </row>
    <row r="19" spans="1:2" x14ac:dyDescent="0.3"/>
  </sheetData>
  <sheetProtection algorithmName="SHA-512" hashValue="ys8p50DKD/K3Wqunl/BB9mD2/5VHOk9j9qHvrJ8eqbykvcKirOdtd14Y4FV14YNCl5aOIEbEF9NeRkFLBRx+tQ==" saltValue="MpvO4nc9jYKjV6o3fQhudA=="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B11" sqref="B11"/>
    </sheetView>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23" t="s">
        <v>0</v>
      </c>
      <c r="C1" s="5" t="str">
        <f>Instructions!C1</f>
        <v>Version: 25-2.0</v>
      </c>
    </row>
    <row r="2" spans="1:3" x14ac:dyDescent="0.3">
      <c r="C2" s="22">
        <f>Instructions!C2</f>
        <v>45778</v>
      </c>
    </row>
    <row r="3" spans="1:3" s="7" customFormat="1" ht="32.1" customHeight="1" x14ac:dyDescent="0.3">
      <c r="A3" s="96" t="s">
        <v>38</v>
      </c>
      <c r="B3" s="96"/>
      <c r="C3" s="96"/>
    </row>
    <row r="4" spans="1:3" x14ac:dyDescent="0.3"/>
    <row r="5" spans="1:3" ht="21.6" thickBot="1" x14ac:dyDescent="0.45">
      <c r="A5" s="35" t="s">
        <v>39</v>
      </c>
    </row>
    <row r="6" spans="1:3" s="17" customFormat="1" ht="15.6" x14ac:dyDescent="0.3">
      <c r="A6" s="30" t="s">
        <v>40</v>
      </c>
      <c r="B6" s="34" t="s">
        <v>41</v>
      </c>
      <c r="C6" s="33" t="s">
        <v>42</v>
      </c>
    </row>
    <row r="7" spans="1:3" ht="142.19999999999999" customHeight="1" thickBot="1" x14ac:dyDescent="0.35">
      <c r="A7" s="27"/>
      <c r="B7" s="28"/>
      <c r="C7" s="29" t="str">
        <f>IF(AND('Data for graphs'!N2=100%,'Data for graphs'!E25=0),"Proceed","Do not submit")</f>
        <v>Do not submit</v>
      </c>
    </row>
    <row r="8" spans="1:3" ht="15" thickBot="1" x14ac:dyDescent="0.35"/>
    <row r="9" spans="1:3" s="17" customFormat="1" x14ac:dyDescent="0.3">
      <c r="A9" s="32" t="s">
        <v>5</v>
      </c>
      <c r="B9" s="34" t="s">
        <v>41</v>
      </c>
      <c r="C9" s="33"/>
    </row>
    <row r="10" spans="1:3" ht="142.19999999999999" customHeight="1" thickBot="1" x14ac:dyDescent="0.35">
      <c r="A10" s="27"/>
      <c r="B10" s="28"/>
      <c r="C10" s="31" t="str">
        <f>HYPERLINK("#'General Assessment'!A1", "Return to General Assessment")</f>
        <v>Return to General Assessment</v>
      </c>
    </row>
    <row r="11" spans="1:3" ht="15" thickBot="1" x14ac:dyDescent="0.35"/>
    <row r="12" spans="1:3" s="17" customFormat="1" x14ac:dyDescent="0.3">
      <c r="A12" s="32" t="s">
        <v>43</v>
      </c>
      <c r="B12" s="34" t="s">
        <v>41</v>
      </c>
      <c r="C12" s="33"/>
    </row>
    <row r="13" spans="1:3" ht="142.19999999999999" customHeight="1" thickBot="1" x14ac:dyDescent="0.35">
      <c r="A13" s="27"/>
      <c r="B13" s="28"/>
      <c r="C13" s="31" t="str">
        <f>HYPERLINK("#'Solution Category Requirements'!A1", "Return to Solution Category Requirements")</f>
        <v>Return to Solution Category Requirements</v>
      </c>
    </row>
    <row r="14" spans="1:3" ht="15" thickBot="1" x14ac:dyDescent="0.35"/>
    <row r="15" spans="1:3" s="17" customFormat="1" x14ac:dyDescent="0.3">
      <c r="A15" s="32" t="s">
        <v>31</v>
      </c>
      <c r="B15" s="34" t="s">
        <v>41</v>
      </c>
      <c r="C15" s="33"/>
    </row>
    <row r="16" spans="1:3" ht="142.19999999999999" customHeight="1" thickBot="1" x14ac:dyDescent="0.35">
      <c r="A16" s="27"/>
      <c r="B16" s="28"/>
      <c r="C16" s="31" t="str">
        <f>HYPERLINK("#'Satisfaction Survey'!A4", "Return to Satisfaction Survey")</f>
        <v>Return to Satisfaction Survey</v>
      </c>
    </row>
    <row r="17" x14ac:dyDescent="0.3"/>
  </sheetData>
  <sheetProtection algorithmName="SHA-512" hashValue="2W7Rys4yyK8+HU2R1rLhfVhM49vnOvt1/NjO6Tz2GrRRPAFtnUa+/wJqcdcLShjJ1SBk8TkJd0MJJiPkkd+lbA==" saltValue="/e+X8t6cg0tK3xYHLcnMQ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77734375" bestFit="1" customWidth="1"/>
    <col min="3" max="3" width="13.21875" bestFit="1" customWidth="1"/>
  </cols>
  <sheetData>
    <row r="1" spans="1:19" x14ac:dyDescent="0.3">
      <c r="A1" t="s">
        <v>44</v>
      </c>
      <c r="E1" t="s">
        <v>45</v>
      </c>
      <c r="H1" t="s">
        <v>46</v>
      </c>
      <c r="M1" t="s">
        <v>40</v>
      </c>
    </row>
    <row r="2" spans="1:19" x14ac:dyDescent="0.3">
      <c r="A2" t="s">
        <v>47</v>
      </c>
      <c r="B2" s="12">
        <f>COUNTIF('General Assessment'!D12:D21,"Yes")/B6+COUNTIF('General Assessment'!D12:D21,"No")/B6</f>
        <v>0</v>
      </c>
      <c r="E2" t="s">
        <v>48</v>
      </c>
      <c r="F2" s="13">
        <f>B13</f>
        <v>0</v>
      </c>
      <c r="H2" t="s">
        <v>48</v>
      </c>
      <c r="I2" s="12">
        <f>J2/5</f>
        <v>0</v>
      </c>
      <c r="J2">
        <f>'Satisfaction Survey'!B18</f>
        <v>0</v>
      </c>
      <c r="M2" t="s">
        <v>48</v>
      </c>
      <c r="N2" s="12">
        <f>SUM(B2,F2,I2)/3</f>
        <v>0</v>
      </c>
    </row>
    <row r="3" spans="1:19" x14ac:dyDescent="0.3">
      <c r="A3" t="s">
        <v>49</v>
      </c>
      <c r="B3" s="13">
        <f>100%-B2</f>
        <v>1</v>
      </c>
      <c r="E3" t="s">
        <v>49</v>
      </c>
      <c r="F3" s="13">
        <f t="shared" ref="F3:F5" si="0">B14</f>
        <v>1</v>
      </c>
      <c r="H3" t="s">
        <v>50</v>
      </c>
      <c r="I3" s="12">
        <f>1-I2</f>
        <v>1</v>
      </c>
      <c r="J3">
        <f>5-J2</f>
        <v>5</v>
      </c>
      <c r="M3" t="s">
        <v>49</v>
      </c>
      <c r="N3" s="12">
        <f>SUM(B3,F3,I3)/3</f>
        <v>1</v>
      </c>
    </row>
    <row r="4" spans="1:19" x14ac:dyDescent="0.3">
      <c r="A4" t="s">
        <v>51</v>
      </c>
      <c r="B4" s="12">
        <f>COUNTIF('General Assessment'!D15:D21,"Yes")/B6</f>
        <v>0</v>
      </c>
      <c r="E4" t="s">
        <v>51</v>
      </c>
      <c r="F4" s="13">
        <f t="shared" si="0"/>
        <v>0</v>
      </c>
      <c r="H4" t="s">
        <v>51</v>
      </c>
    </row>
    <row r="5" spans="1:19" x14ac:dyDescent="0.3">
      <c r="A5" t="s">
        <v>52</v>
      </c>
      <c r="B5" s="12">
        <f>COUNTIF('General Assessment'!D15:D21,"No")/B6</f>
        <v>0</v>
      </c>
      <c r="E5" t="s">
        <v>52</v>
      </c>
      <c r="F5" s="13">
        <f t="shared" si="0"/>
        <v>0</v>
      </c>
      <c r="H5" t="s">
        <v>52</v>
      </c>
    </row>
    <row r="6" spans="1:19" x14ac:dyDescent="0.3">
      <c r="A6" t="s">
        <v>53</v>
      </c>
      <c r="B6">
        <f>COUNTIF('General Assessment'!A12:A21, "&lt;&gt;")</f>
        <v>10</v>
      </c>
    </row>
    <row r="7" spans="1:19" x14ac:dyDescent="0.3">
      <c r="S7" t="s">
        <v>54</v>
      </c>
    </row>
    <row r="9" spans="1:19" x14ac:dyDescent="0.3">
      <c r="A9" t="s">
        <v>55</v>
      </c>
    </row>
    <row r="11" spans="1:19" x14ac:dyDescent="0.3">
      <c r="A11" t="s">
        <v>45</v>
      </c>
    </row>
    <row r="12" spans="1:19" x14ac:dyDescent="0.3">
      <c r="B12" t="s">
        <v>45</v>
      </c>
      <c r="C12" s="54">
        <v>1</v>
      </c>
      <c r="D12" s="54">
        <v>2</v>
      </c>
      <c r="E12" s="54">
        <v>3</v>
      </c>
      <c r="F12" s="54">
        <v>4</v>
      </c>
      <c r="G12" s="54">
        <v>5</v>
      </c>
      <c r="H12" s="54">
        <v>6</v>
      </c>
      <c r="I12" s="54">
        <v>7</v>
      </c>
      <c r="J12" s="54">
        <v>8</v>
      </c>
      <c r="K12" s="54">
        <v>9</v>
      </c>
      <c r="L12" s="54">
        <v>10</v>
      </c>
      <c r="M12" s="54">
        <v>11</v>
      </c>
      <c r="N12" s="54">
        <v>12</v>
      </c>
      <c r="O12" s="54">
        <v>13</v>
      </c>
      <c r="P12" s="54">
        <v>14</v>
      </c>
      <c r="Q12" s="54">
        <v>15</v>
      </c>
      <c r="R12" s="54">
        <v>16</v>
      </c>
      <c r="S12" s="54">
        <v>17</v>
      </c>
    </row>
    <row r="13" spans="1:19" x14ac:dyDescent="0.3">
      <c r="A13" t="s">
        <v>48</v>
      </c>
      <c r="B13" s="12" cm="1">
        <f t="array" ref="B13">IFERROR(INDEX(C13:R13, MATCH(TRUE, C13:R13&gt;0, 0)), 0)</f>
        <v>0</v>
      </c>
      <c r="C13" s="36">
        <f>SUM(C15:C16)</f>
        <v>0</v>
      </c>
      <c r="D13" s="36">
        <f t="shared" ref="D13:R13" si="1">SUM(D15:D16)</f>
        <v>0</v>
      </c>
      <c r="E13" s="36">
        <f t="shared" si="1"/>
        <v>0</v>
      </c>
      <c r="F13" s="36">
        <f t="shared" si="1"/>
        <v>0</v>
      </c>
      <c r="G13" s="36" t="e">
        <f t="shared" si="1"/>
        <v>#DIV/0!</v>
      </c>
      <c r="H13" s="36" t="e">
        <f t="shared" si="1"/>
        <v>#DIV/0!</v>
      </c>
      <c r="I13" s="36" t="e">
        <f t="shared" si="1"/>
        <v>#DIV/0!</v>
      </c>
      <c r="J13" s="36" t="e">
        <f t="shared" si="1"/>
        <v>#DIV/0!</v>
      </c>
      <c r="K13" s="36" t="e">
        <f t="shared" si="1"/>
        <v>#DIV/0!</v>
      </c>
      <c r="L13" s="36" t="e">
        <f t="shared" si="1"/>
        <v>#DIV/0!</v>
      </c>
      <c r="M13" s="36" t="e">
        <f t="shared" si="1"/>
        <v>#DIV/0!</v>
      </c>
      <c r="N13" s="36" t="e">
        <f t="shared" si="1"/>
        <v>#DIV/0!</v>
      </c>
      <c r="O13" s="36" t="e">
        <f t="shared" si="1"/>
        <v>#DIV/0!</v>
      </c>
      <c r="P13" s="36" t="e">
        <f t="shared" si="1"/>
        <v>#DIV/0!</v>
      </c>
      <c r="Q13" s="36" t="e">
        <f t="shared" si="1"/>
        <v>#DIV/0!</v>
      </c>
      <c r="R13" s="36" t="e">
        <f t="shared" si="1"/>
        <v>#DIV/0!</v>
      </c>
    </row>
    <row r="14" spans="1:19" x14ac:dyDescent="0.3">
      <c r="A14" t="s">
        <v>49</v>
      </c>
      <c r="B14" s="13">
        <f>100%-B13</f>
        <v>1</v>
      </c>
      <c r="C14" s="13">
        <f>100%-C13</f>
        <v>1</v>
      </c>
      <c r="D14" s="13">
        <f t="shared" ref="D14:R14" si="2">100%-D13</f>
        <v>1</v>
      </c>
      <c r="E14" s="13">
        <f t="shared" si="2"/>
        <v>1</v>
      </c>
      <c r="F14" s="13">
        <f t="shared" si="2"/>
        <v>1</v>
      </c>
      <c r="G14" s="13" t="e">
        <f t="shared" si="2"/>
        <v>#DIV/0!</v>
      </c>
      <c r="H14" s="13" t="e">
        <f t="shared" si="2"/>
        <v>#DIV/0!</v>
      </c>
      <c r="I14" s="13" t="e">
        <f t="shared" si="2"/>
        <v>#DIV/0!</v>
      </c>
      <c r="J14" s="13" t="e">
        <f t="shared" si="2"/>
        <v>#DIV/0!</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
      <c r="A15" t="s">
        <v>51</v>
      </c>
      <c r="B15" s="12">
        <f>HLOOKUP(B13,C13:R16,3)</f>
        <v>0</v>
      </c>
      <c r="C15" s="12">
        <f>COUNTIFS('Solution Category Requirements'!$A$18:$A$190,"&gt;"&amp;C12,'Solution Category Requirements'!$A$18:$A$190,"&lt;"&amp;D12,'Solution Category Requirements'!$D$18:$D$190,"Yes")/C17</f>
        <v>0</v>
      </c>
      <c r="D15" s="12">
        <f>COUNTIFS('Solution Category Requirements'!$A$18:$A$190,"&gt;"&amp;D12,'Solution Category Requirements'!$A$18:$A$190,"&lt;"&amp;E12,'Solution Category Requirements'!$D$18:$D$190,"Yes")/D17</f>
        <v>0</v>
      </c>
      <c r="E15" s="12">
        <f>COUNTIFS('Solution Category Requirements'!$A$18:$A$190,"&gt;"&amp;E12,'Solution Category Requirements'!$A$18:$A$190,"&lt;"&amp;F12,'Solution Category Requirements'!$D$18:$D$190,"Yes")/E17</f>
        <v>0</v>
      </c>
      <c r="F15" s="12">
        <f>COUNTIFS('Solution Category Requirements'!$A$18:$A$190,"&gt;"&amp;F12,'Solution Category Requirements'!$A$18:$A$190,"&lt;"&amp;G12,'Solution Category Requirements'!$D$18:$D$190,"Yes")/F17</f>
        <v>0</v>
      </c>
      <c r="G15" s="12" t="e">
        <f>COUNTIFS('Solution Category Requirements'!$A$18:$A$190,"&gt;"&amp;G12,'Solution Category Requirements'!$A$18:$A$190,"&lt;"&amp;H12,'Solution Category Requirements'!$D$18:$D$190,"Yes")/G17</f>
        <v>#DIV/0!</v>
      </c>
      <c r="H15" s="12" t="e">
        <f>COUNTIFS('Solution Category Requirements'!$A$18:$A$190,"&gt;"&amp;H12,'Solution Category Requirements'!$A$18:$A$190,"&lt;"&amp;I12,'Solution Category Requirements'!$D$18:$D$190,"Yes")/H17</f>
        <v>#DIV/0!</v>
      </c>
      <c r="I15" s="12" t="e">
        <f>COUNTIFS('Solution Category Requirements'!$A$18:$A$190,"&gt;"&amp;I12,'Solution Category Requirements'!$A$18:$A$190,"&lt;"&amp;J12,'Solution Category Requirements'!$D$18:$D$190,"Yes")/I17</f>
        <v>#DIV/0!</v>
      </c>
      <c r="J15" s="12" t="e">
        <f>COUNTIFS('Solution Category Requirements'!$A$18:$A$190,"&gt;"&amp;J12,'Solution Category Requirements'!$A$18:$A$190,"&lt;"&amp;K12,'Solution Category Requirements'!$D$18:$D$190,"Yes")/J17</f>
        <v>#DIV/0!</v>
      </c>
      <c r="K15" s="12" t="e">
        <f>COUNTIFS('Solution Category Requirements'!$A$18:$A$190,"&gt;"&amp;K12,'Solution Category Requirements'!$A$18:$A$190,"&lt;"&amp;L12,'Solution Category Requirements'!$D$18:$D$190,"Yes")/K17</f>
        <v>#DIV/0!</v>
      </c>
      <c r="L15" s="12" t="e">
        <f>COUNTIFS('Solution Category Requirements'!$A$18:$A$190,"&gt;"&amp;L12,'Solution Category Requirements'!$A$18:$A$190,"&lt;"&amp;M12,'Solution Category Requirements'!$D$18:$D$190,"Yes")/L17</f>
        <v>#DIV/0!</v>
      </c>
      <c r="M15" s="12" t="e">
        <f>COUNTIFS('Solution Category Requirements'!$A$18:$A$190,"&gt;"&amp;M12,'Solution Category Requirements'!$A$18:$A$190,"&lt;"&amp;N12,'Solution Category Requirements'!$D$18:$D$190,"Yes")/M17</f>
        <v>#DIV/0!</v>
      </c>
      <c r="N15" s="12" t="e">
        <f>COUNTIFS('Solution Category Requirements'!$A$18:$A$190,"&gt;"&amp;N12,'Solution Category Requirements'!$A$18:$A$190,"&lt;"&amp;O12,'Solution Category Requirements'!$D$18:$D$190,"Yes")/N17</f>
        <v>#DIV/0!</v>
      </c>
      <c r="O15" s="12" t="e">
        <f>COUNTIFS('Solution Category Requirements'!$A$18:$A$190,"&gt;"&amp;O12,'Solution Category Requirements'!$A$18:$A$190,"&lt;"&amp;P12,'Solution Category Requirements'!$D$18:$D$190,"Yes")/O17</f>
        <v>#DIV/0!</v>
      </c>
      <c r="P15" s="12" t="e">
        <f>COUNTIFS('Solution Category Requirements'!$A$18:$A$190,"&gt;"&amp;P12,'Solution Category Requirements'!$A$18:$A$190,"&lt;"&amp;Q12,'Solution Category Requirements'!$D$18:$D$190,"Yes")/P17</f>
        <v>#DIV/0!</v>
      </c>
      <c r="Q15" s="12" t="e">
        <f>COUNTIFS('Solution Category Requirements'!$A$18:$A$190,"&gt;"&amp;Q12,'Solution Category Requirements'!$A$18:$A$190,"&lt;"&amp;R12,'Solution Category Requirements'!$D$18:$D$190,"Yes")/Q17</f>
        <v>#DIV/0!</v>
      </c>
      <c r="R15" s="12" t="e">
        <f>COUNTIFS('Solution Category Requirements'!$A$18:$A$190,"&gt;"&amp;R12,'Solution Category Requirements'!$A$18:$A$190,"&lt;"&amp;S12,'Solution Category Requirements'!$D$18:$D$190,"Yes")/R17</f>
        <v>#DIV/0!</v>
      </c>
    </row>
    <row r="16" spans="1:19" x14ac:dyDescent="0.3">
      <c r="A16" t="s">
        <v>52</v>
      </c>
      <c r="B16" s="12">
        <f>HLOOKUP(B13,C13:R16,4)</f>
        <v>0</v>
      </c>
      <c r="C16" s="12">
        <f>COUNTIFS('Solution Category Requirements'!$A$18:$A$190,"&gt;"&amp;C12,'Solution Category Requirements'!$A$18:$A$190,"&lt;"&amp;D12,'Solution Category Requirements'!$D$18:$D$190,"No")/C17</f>
        <v>0</v>
      </c>
      <c r="D16" s="12">
        <f>COUNTIFS('Solution Category Requirements'!$A$18:$A$190,"&gt;"&amp;D12,'Solution Category Requirements'!$A$18:$A$190,"&lt;"&amp;E12,'Solution Category Requirements'!$D$18:$D$190,"No")/D17</f>
        <v>0</v>
      </c>
      <c r="E16" s="12">
        <f>COUNTIFS('Solution Category Requirements'!$A$18:$A$190,"&gt;"&amp;E12,'Solution Category Requirements'!$A$18:$A$190,"&lt;"&amp;F12,'Solution Category Requirements'!$D$18:$D$190,"No")/E17</f>
        <v>0</v>
      </c>
      <c r="F16" s="12">
        <f>COUNTIFS('Solution Category Requirements'!$A$18:$A$190,"&gt;"&amp;F12,'Solution Category Requirements'!$A$18:$A$190,"&lt;"&amp;G12,'Solution Category Requirements'!$D$18:$D$190,"No")/F17</f>
        <v>0</v>
      </c>
      <c r="G16" s="12" t="e">
        <f>COUNTIFS('Solution Category Requirements'!$A$18:$A$190,"&gt;"&amp;G12,'Solution Category Requirements'!$A$18:$A$190,"&lt;"&amp;H12,'Solution Category Requirements'!$D$18:$D$190,"No")/G17</f>
        <v>#DIV/0!</v>
      </c>
      <c r="H16" s="12" t="e">
        <f>COUNTIFS('Solution Category Requirements'!$A$18:$A$190,"&gt;"&amp;H12,'Solution Category Requirements'!$A$18:$A$190,"&lt;"&amp;I12,'Solution Category Requirements'!$D$18:$D$190,"No")/H17</f>
        <v>#DIV/0!</v>
      </c>
      <c r="I16" s="12" t="e">
        <f>COUNTIFS('Solution Category Requirements'!$A$18:$A$190,"&gt;"&amp;I12,'Solution Category Requirements'!$A$18:$A$190,"&lt;"&amp;J12,'Solution Category Requirements'!$D$18:$D$190,"No")/I17</f>
        <v>#DIV/0!</v>
      </c>
      <c r="J16" s="12" t="e">
        <f>COUNTIFS('Solution Category Requirements'!$A$18:$A$190,"&gt;"&amp;J12,'Solution Category Requirements'!$A$18:$A$190,"&lt;"&amp;K12,'Solution Category Requirements'!$D$18:$D$190,"No")/J17</f>
        <v>#DIV/0!</v>
      </c>
      <c r="K16" s="12" t="e">
        <f>COUNTIFS('Solution Category Requirements'!$A$18:$A$190,"&gt;"&amp;K12,'Solution Category Requirements'!$A$18:$A$190,"&lt;"&amp;L12,'Solution Category Requirements'!$D$18:$D$190,"No")/K17</f>
        <v>#DIV/0!</v>
      </c>
      <c r="L16" s="12" t="e">
        <f>COUNTIFS('Solution Category Requirements'!$A$18:$A$190,"&gt;"&amp;L12,'Solution Category Requirements'!$A$18:$A$190,"&lt;"&amp;M12,'Solution Category Requirements'!$D$18:$D$190,"No")/L17</f>
        <v>#DIV/0!</v>
      </c>
      <c r="M16" s="12" t="e">
        <f>COUNTIFS('Solution Category Requirements'!$A$18:$A$190,"&gt;"&amp;M12,'Solution Category Requirements'!$A$18:$A$190,"&lt;"&amp;N12,'Solution Category Requirements'!$D$18:$D$190,"No")/M17</f>
        <v>#DIV/0!</v>
      </c>
      <c r="N16" s="12" t="e">
        <f>COUNTIFS('Solution Category Requirements'!$A$18:$A$190,"&gt;"&amp;N12,'Solution Category Requirements'!$A$18:$A$190,"&lt;"&amp;O12,'Solution Category Requirements'!$D$18:$D$190,"No")/N17</f>
        <v>#DIV/0!</v>
      </c>
      <c r="O16" s="12" t="e">
        <f>COUNTIFS('Solution Category Requirements'!$A$18:$A$190,"&gt;"&amp;O12,'Solution Category Requirements'!$A$18:$A$190,"&lt;"&amp;P12,'Solution Category Requirements'!$D$18:$D$190,"No")/O17</f>
        <v>#DIV/0!</v>
      </c>
      <c r="P16" s="12" t="e">
        <f>COUNTIFS('Solution Category Requirements'!$A$18:$A$190,"&gt;"&amp;P12,'Solution Category Requirements'!$A$18:$A$190,"&lt;"&amp;Q12,'Solution Category Requirements'!$D$18:$D$190,"No")/P17</f>
        <v>#DIV/0!</v>
      </c>
      <c r="Q16" s="12" t="e">
        <f>COUNTIFS('Solution Category Requirements'!$A$18:$A$190,"&gt;"&amp;Q12,'Solution Category Requirements'!$A$18:$A$190,"&lt;"&amp;R12,'Solution Category Requirements'!$D$18:$D$190,"No")/Q17</f>
        <v>#DIV/0!</v>
      </c>
      <c r="R16" s="12" t="e">
        <f>COUNTIFS('Solution Category Requirements'!$A$18:$A$190,"&gt;"&amp;R12,'Solution Category Requirements'!$A$18:$A$190,"&lt;"&amp;S12,'Solution Category Requirements'!$D$18:$D$190,"No")/R17</f>
        <v>#DIV/0!</v>
      </c>
    </row>
    <row r="17" spans="1:20" x14ac:dyDescent="0.3">
      <c r="A17" t="s">
        <v>56</v>
      </c>
      <c r="B17" s="12"/>
      <c r="C17" s="37">
        <f>COUNTIFS('Solution Category Requirements'!$A$20:$A$318,"&gt;"&amp;C12,'Solution Category Requirements'!$A$20:$A$318,"&lt;"&amp;D12)</f>
        <v>6</v>
      </c>
      <c r="D17" s="37">
        <f>COUNTIFS('Solution Category Requirements'!$A$20:$A$318,"&gt;"&amp;D12,'Solution Category Requirements'!$A$20:$A$318,"&lt;"&amp;E12)</f>
        <v>3</v>
      </c>
      <c r="E17" s="37">
        <f>COUNTIFS('Solution Category Requirements'!$A$20:$A$318,"&gt;"&amp;E12,'Solution Category Requirements'!$A$20:$A$318,"&lt;"&amp;F12)</f>
        <v>5</v>
      </c>
      <c r="F17" s="37">
        <f>COUNTIFS('Solution Category Requirements'!$A$20:$A$318,"&gt;"&amp;F12,'Solution Category Requirements'!$A$20:$A$318,"&lt;"&amp;G12)</f>
        <v>18</v>
      </c>
      <c r="G17" s="37">
        <f>COUNTIFS('Solution Category Requirements'!$A$20:$A$318,"&gt;"&amp;G12,'Solution Category Requirements'!$A$20:$A$318,"&lt;"&amp;H12)</f>
        <v>0</v>
      </c>
      <c r="H17" s="37">
        <f>COUNTIFS('Solution Category Requirements'!$A$20:$A$318,"&gt;"&amp;H12,'Solution Category Requirements'!$A$20:$A$318,"&lt;"&amp;I12)</f>
        <v>0</v>
      </c>
      <c r="I17" s="37">
        <f>COUNTIFS('Solution Category Requirements'!$A$20:$A$318,"&gt;"&amp;I12,'Solution Category Requirements'!$A$20:$A$318,"&lt;"&amp;J12)</f>
        <v>0</v>
      </c>
      <c r="J17" s="37">
        <f>COUNTIFS('Solution Category Requirements'!$A$20:$A$318,"&gt;"&amp;J12,'Solution Category Requirements'!$A$20:$A$318,"&lt;"&amp;K12)</f>
        <v>0</v>
      </c>
      <c r="K17" s="37">
        <f>COUNTIFS('Solution Category Requirements'!$A$20:$A$318,"&gt;"&amp;K12,'Solution Category Requirements'!$A$20:$A$318,"&lt;"&amp;L12)</f>
        <v>0</v>
      </c>
      <c r="L17" s="37">
        <f>COUNTIFS('Solution Category Requirements'!$A$20:$A$318,"&gt;"&amp;L12,'Solution Category Requirements'!$A$20:$A$318,"&lt;"&amp;M12)</f>
        <v>0</v>
      </c>
      <c r="M17" s="37">
        <f>COUNTIFS('Solution Category Requirements'!$A$20:$A$318,"&gt;"&amp;M12,'Solution Category Requirements'!$A$20:$A$318,"&lt;"&amp;N12)</f>
        <v>0</v>
      </c>
      <c r="N17" s="37">
        <f>COUNTIFS('Solution Category Requirements'!$A$20:$A$318,"&gt;"&amp;N12,'Solution Category Requirements'!$A$20:$A$318,"&lt;"&amp;O12)</f>
        <v>0</v>
      </c>
      <c r="O17" s="37">
        <f>COUNTIFS('Solution Category Requirements'!$A$20:$A$318,"&gt;"&amp;O12,'Solution Category Requirements'!$A$20:$A$318,"&lt;"&amp;P12)</f>
        <v>0</v>
      </c>
      <c r="P17" s="37">
        <f>COUNTIFS('Solution Category Requirements'!$A$20:$A$318,"&gt;"&amp;P12,'Solution Category Requirements'!$A$20:$A$318,"&lt;"&amp;Q12)</f>
        <v>0</v>
      </c>
      <c r="Q17" s="37">
        <f>COUNTIFS('Solution Category Requirements'!$A$20:$A$318,"&gt;"&amp;Q12,'Solution Category Requirements'!$A$20:$A$318,"&lt;"&amp;R12)</f>
        <v>0</v>
      </c>
      <c r="R17" s="37">
        <f>COUNTIFS('Solution Category Requirements'!$A$20:$A$318,"&gt;"&amp;R12,'Solution Category Requirements'!$A$20:$A$318,"&lt;"&amp;S12)</f>
        <v>0</v>
      </c>
    </row>
    <row r="19" spans="1:20" x14ac:dyDescent="0.3">
      <c r="A19" t="s">
        <v>57</v>
      </c>
      <c r="C19" s="59">
        <f>MATCH(D12,'Solution Category Requirements'!$A$18:$A$318,0)-MATCH(C12,'Solution Category Requirements'!$A$18:$A$318,0)-1</f>
        <v>6</v>
      </c>
      <c r="D19" s="59">
        <f>MATCH(E12,'Solution Category Requirements'!$A$18:$A$318,0)-MATCH(D12,'Solution Category Requirements'!$A$18:$A$318,0)-1</f>
        <v>3</v>
      </c>
      <c r="E19" s="59">
        <f>MATCH(F12,'Solution Category Requirements'!$A$18:$A$318,0)-MATCH(E12,'Solution Category Requirements'!$A$18:$A$318,0)-1</f>
        <v>5</v>
      </c>
      <c r="F19" s="59" t="e">
        <f>MATCH(G12,'Solution Category Requirements'!$A$18:$A$318,0)-MATCH(F12,'Solution Category Requirements'!$A$18:$A$318,0)-1</f>
        <v>#N/A</v>
      </c>
      <c r="G19" s="59" t="e">
        <f>MATCH(H12,'Solution Category Requirements'!$A$18:$A$318,0)-MATCH(G12,'Solution Category Requirements'!$A$18:$A$318,0)-1</f>
        <v>#N/A</v>
      </c>
      <c r="H19" s="59" t="e">
        <f>MATCH(I12,'Solution Category Requirements'!$A$18:$A$318,0)-MATCH(H12,'Solution Category Requirements'!$A$18:$A$318,0)-1</f>
        <v>#N/A</v>
      </c>
      <c r="I19" s="59" t="e">
        <f>MATCH(J12,'Solution Category Requirements'!$A$18:$A$318,0)-MATCH(I12,'Solution Category Requirements'!$A$18:$A$318,0)-1</f>
        <v>#N/A</v>
      </c>
      <c r="J19" s="59" t="e">
        <f>MATCH(K12,'Solution Category Requirements'!$A$18:$A$318,0)-MATCH(J12,'Solution Category Requirements'!$A$18:$A$318,0)-1</f>
        <v>#N/A</v>
      </c>
      <c r="K19" s="59" t="e">
        <f>MATCH(L12,'Solution Category Requirements'!$A$18:$A$318,0)-MATCH(K12,'Solution Category Requirements'!$A$18:$A$318,0)-1</f>
        <v>#N/A</v>
      </c>
      <c r="L19" s="59" t="e">
        <f>MATCH(M12,'Solution Category Requirements'!$A$18:$A$318,0)-MATCH(L12,'Solution Category Requirements'!$A$18:$A$318,0)-1</f>
        <v>#N/A</v>
      </c>
      <c r="M19" s="59" t="e">
        <f>MATCH(N12,'Solution Category Requirements'!$A$18:$A$318,0)-MATCH(M12,'Solution Category Requirements'!$A$18:$A$318,0)-1</f>
        <v>#N/A</v>
      </c>
      <c r="N19" s="59" t="e">
        <f>MATCH(O12,'Solution Category Requirements'!$A$19:$A$318,0)-MATCH(N12,'Solution Category Requirements'!$A$19:$A$318,0)-1</f>
        <v>#N/A</v>
      </c>
      <c r="O19" s="59" t="e">
        <f>MATCH(P12,'Solution Category Requirements'!$A$20:$A$318,0)-MATCH(O12,'Solution Category Requirements'!$A$20:$A$318,0)-1</f>
        <v>#N/A</v>
      </c>
      <c r="P19" s="59" t="e">
        <f>MATCH(Q12,'Solution Category Requirements'!$A$21:$A$318,0)-MATCH(P12,'Solution Category Requirements'!$A$21:$A$318,0)-1</f>
        <v>#N/A</v>
      </c>
      <c r="Q19" s="59" t="e">
        <f>MATCH(R12,'Solution Category Requirements'!$A$22:$A$318,0)-MATCH(Q12,'Solution Category Requirements'!$A$22:$A$318,0)-1</f>
        <v>#N/A</v>
      </c>
      <c r="R19" s="59" t="e">
        <f>MATCH(S12,'Solution Category Requirements'!$A$23:$A$318,0)-MATCH(R12,'Solution Category Requirements'!$A$23:$A$318,0)-1</f>
        <v>#N/A</v>
      </c>
      <c r="T19" t="s">
        <v>58</v>
      </c>
    </row>
    <row r="20" spans="1:20" x14ac:dyDescent="0.3">
      <c r="T20" t="s">
        <v>59</v>
      </c>
    </row>
    <row r="21" spans="1:20" x14ac:dyDescent="0.3">
      <c r="A21" t="s">
        <v>60</v>
      </c>
    </row>
    <row r="22" spans="1:20" x14ac:dyDescent="0.3">
      <c r="B22" t="s">
        <v>5</v>
      </c>
      <c r="C22" t="s">
        <v>61</v>
      </c>
      <c r="D22" t="s">
        <v>62</v>
      </c>
      <c r="E22" t="s">
        <v>63</v>
      </c>
    </row>
    <row r="23" spans="1:20" x14ac:dyDescent="0.3">
      <c r="A23" t="s">
        <v>64</v>
      </c>
      <c r="B23">
        <f>'General Assessment'!A7</f>
        <v>0</v>
      </c>
      <c r="C23">
        <f>'Solution Category Requirements'!A10</f>
        <v>0</v>
      </c>
    </row>
    <row r="24" spans="1:20" x14ac:dyDescent="0.3">
      <c r="A24" t="s">
        <v>65</v>
      </c>
      <c r="B24">
        <f>'General Assessment'!A8</f>
        <v>0</v>
      </c>
      <c r="C24">
        <f>'Solution Category Requirements'!A11</f>
        <v>0</v>
      </c>
      <c r="D24">
        <f>J3</f>
        <v>5</v>
      </c>
    </row>
    <row r="25" spans="1:20" x14ac:dyDescent="0.3">
      <c r="A25" t="s">
        <v>63</v>
      </c>
      <c r="B25">
        <f>SUM(B23:B24)</f>
        <v>0</v>
      </c>
      <c r="C25">
        <f>SUM(C23:C24)</f>
        <v>0</v>
      </c>
      <c r="D25">
        <f>SUM(D23:D24)</f>
        <v>5</v>
      </c>
      <c r="E25">
        <f>SUM(B25:D25)</f>
        <v>5</v>
      </c>
    </row>
    <row r="29" spans="1:20" x14ac:dyDescent="0.3">
      <c r="A29" s="18"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XFD1048576"/>
    </sheetView>
  </sheetViews>
  <sheetFormatPr defaultRowHeight="14.4" x14ac:dyDescent="0.3"/>
  <cols>
    <col min="1" max="1" width="55.44140625" bestFit="1" customWidth="1"/>
    <col min="2" max="2" width="36.77734375" customWidth="1"/>
    <col min="3" max="3" width="33" customWidth="1"/>
  </cols>
  <sheetData>
    <row r="1" spans="1:6" x14ac:dyDescent="0.3">
      <c r="A1" s="24" t="s">
        <v>66</v>
      </c>
      <c r="F1">
        <v>0</v>
      </c>
    </row>
    <row r="2" spans="1:6" x14ac:dyDescent="0.3">
      <c r="F2">
        <v>1</v>
      </c>
    </row>
    <row r="3" spans="1:6" x14ac:dyDescent="0.3">
      <c r="A3" t="s">
        <v>80</v>
      </c>
      <c r="B3" t="s">
        <v>70</v>
      </c>
      <c r="C3" t="s">
        <v>71</v>
      </c>
      <c r="F3">
        <v>2</v>
      </c>
    </row>
    <row r="4" spans="1:6" x14ac:dyDescent="0.3">
      <c r="A4" t="s">
        <v>81</v>
      </c>
      <c r="B4" t="s">
        <v>67</v>
      </c>
      <c r="C4" t="s">
        <v>68</v>
      </c>
      <c r="D4" t="s">
        <v>72</v>
      </c>
      <c r="F4">
        <v>3</v>
      </c>
    </row>
    <row r="5" spans="1:6" x14ac:dyDescent="0.3">
      <c r="A5" t="s">
        <v>82</v>
      </c>
      <c r="B5" t="s">
        <v>83</v>
      </c>
      <c r="C5" t="s">
        <v>69</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0A398045-C724-4EED-8187-69330C31868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J26" sqref="J26"/>
    </sheetView>
  </sheetViews>
  <sheetFormatPr defaultColWidth="9.21875" defaultRowHeight="14.4" x14ac:dyDescent="0.3"/>
  <cols>
    <col min="1" max="1" width="14.77734375" style="1" customWidth="1"/>
    <col min="2" max="16384" width="9.21875" style="1"/>
  </cols>
  <sheetData>
    <row r="1" spans="1:1" x14ac:dyDescent="0.3">
      <c r="A1" s="1" t="s">
        <v>73</v>
      </c>
    </row>
    <row r="2" spans="1:1" x14ac:dyDescent="0.3">
      <c r="A2" s="1" t="s">
        <v>51</v>
      </c>
    </row>
    <row r="3" spans="1:1" x14ac:dyDescent="0.3">
      <c r="A3" s="1" t="s">
        <v>52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93BB2C-9572-4052-B0A1-88BE5C0BA4EF}">
  <ds:schemaRefs>
    <ds:schemaRef ds:uri="http://schemas.microsoft.com/office/infopath/2007/PartnerControls"/>
    <ds:schemaRef ds:uri="388bccd0-021a-467f-a5da-ec7dfa5bc485"/>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B8EDCE1-BBCC-4A38-A5DE-DE8E3FF2AC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2025-04-21T02:09:51Z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