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7" documentId="13_ncr:1_{ABCB90F9-5AAC-4DA5-8B2D-242D051DF46D}" xr6:coauthVersionLast="47" xr6:coauthVersionMax="47" xr10:uidLastSave="{6A4F86A2-6AB4-4508-99DD-5A9E61D21FE9}"/>
  <workbookProtection workbookAlgorithmName="SHA-512" workbookHashValue="8SkVF3505OuzCt6RwNaMht2+8+rKgcQ/R2pdBx04ANQM89VBzPVChIDAB63Z/f8h/VOtSLixp6GUq7uUy+amBQ==" workbookSaltValue="/dwxXfkbvOrkwR3Q1MfLgA==" workbookSpinCount="100000" lockStructure="1"/>
  <bookViews>
    <workbookView xWindow="-108" yWindow="-108" windowWidth="23256" windowHeight="14976" tabRatio="64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2" l="1"/>
  <c r="B6" i="8"/>
  <c r="D6" i="17"/>
  <c r="B14" i="16" s="1"/>
  <c r="C6" i="17"/>
  <c r="B6" i="17"/>
  <c r="A6" i="17"/>
  <c r="B5" i="8"/>
  <c r="B4" i="8"/>
  <c r="B2" i="8"/>
  <c r="A62" i="7"/>
  <c r="A63" i="7"/>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61" i="7"/>
  <c r="A55" i="7"/>
  <c r="A56" i="7" s="1"/>
  <c r="A57" i="7" s="1"/>
  <c r="A58" i="7" s="1"/>
  <c r="A59" i="7" s="1"/>
  <c r="A51" i="7"/>
  <c r="A52" i="7" s="1"/>
  <c r="A53" i="7" s="1"/>
  <c r="A54" i="7" s="1"/>
  <c r="A37" i="7"/>
  <c r="A38" i="7" s="1"/>
  <c r="A39" i="7" s="1"/>
  <c r="A40" i="7" s="1"/>
  <c r="A41" i="7" s="1"/>
  <c r="A42" i="7" s="1"/>
  <c r="A43" i="7" s="1"/>
  <c r="A22" i="7"/>
  <c r="A23" i="7" s="1"/>
  <c r="A24" i="7" s="1"/>
  <c r="A25" i="7" s="1"/>
  <c r="A26" i="7" s="1"/>
  <c r="A27" i="7" s="1"/>
  <c r="A28" i="7" s="1"/>
  <c r="A29" i="7" s="1"/>
  <c r="A30" i="7" s="1"/>
  <c r="A31" i="7" s="1"/>
  <c r="A32" i="7" s="1"/>
  <c r="C16" i="15" l="1"/>
  <c r="C2" i="16"/>
  <c r="C1" i="16"/>
  <c r="J2" i="8" l="1"/>
  <c r="J3" i="8" l="1"/>
  <c r="D24" i="8" s="1"/>
  <c r="D25" i="8" s="1"/>
  <c r="I2" i="8"/>
  <c r="I3" i="8" s="1"/>
  <c r="B8" i="2" l="1"/>
  <c r="C13" i="15" l="1"/>
  <c r="C10" i="15"/>
  <c r="C2" i="15"/>
  <c r="C1" i="15"/>
  <c r="E2" i="7"/>
  <c r="E2" i="2"/>
  <c r="A21" i="7"/>
  <c r="A34" i="7"/>
  <c r="A35" i="7" s="1"/>
  <c r="A36" i="7" s="1"/>
  <c r="A45" i="7"/>
  <c r="A46" i="7" s="1"/>
  <c r="A47" i="7" s="1"/>
  <c r="A48" i="7" s="1"/>
  <c r="A49" i="7" s="1"/>
  <c r="A50" i="7" s="1"/>
  <c r="B23" i="8" l="1"/>
  <c r="A11" i="7" a="1"/>
  <c r="A11" i="7" s="1"/>
  <c r="E1" i="7"/>
  <c r="C24" i="8" l="1"/>
  <c r="B24" i="8"/>
  <c r="B25" i="8" s="1"/>
  <c r="B3" i="8" l="1"/>
  <c r="E1" i="2"/>
  <c r="F19" i="8" l="1"/>
  <c r="Q17" i="8"/>
  <c r="K17" i="8" l="1"/>
  <c r="J19" i="8"/>
  <c r="D17" i="8"/>
  <c r="D15" i="8" s="1"/>
  <c r="C19" i="8"/>
  <c r="R19" i="8"/>
  <c r="N17" i="8"/>
  <c r="N19" i="8"/>
  <c r="M19" i="8"/>
  <c r="G17" i="8"/>
  <c r="G16" i="8" s="1"/>
  <c r="I17" i="8"/>
  <c r="I16" i="8" s="1"/>
  <c r="Q16" i="8"/>
  <c r="L17" i="8"/>
  <c r="L16" i="8" s="1"/>
  <c r="M17" i="8"/>
  <c r="M15" i="8" s="1"/>
  <c r="K19" i="8"/>
  <c r="O19" i="8"/>
  <c r="H17" i="8"/>
  <c r="H15" i="8" s="1"/>
  <c r="G19" i="8"/>
  <c r="E17" i="8"/>
  <c r="E16" i="8" s="1"/>
  <c r="C17" i="8"/>
  <c r="C16" i="8" s="1"/>
  <c r="Q15" i="8"/>
  <c r="L19" i="8"/>
  <c r="I19" i="8"/>
  <c r="P17" i="8"/>
  <c r="R17" i="8"/>
  <c r="R16" i="8" s="1"/>
  <c r="H19" i="8"/>
  <c r="E19" i="8"/>
  <c r="F17" i="8"/>
  <c r="F16" i="8" s="1"/>
  <c r="D19" i="8"/>
  <c r="M16" i="8"/>
  <c r="Q19" i="8"/>
  <c r="J17" i="8"/>
  <c r="J15" i="8" s="1"/>
  <c r="O17" i="8"/>
  <c r="O15" i="8" s="1"/>
  <c r="P19" i="8"/>
  <c r="D16" i="8"/>
  <c r="E15" i="8" l="1"/>
  <c r="E13" i="8" s="1"/>
  <c r="E14" i="8" s="1"/>
  <c r="I15" i="8"/>
  <c r="I13" i="8" s="1"/>
  <c r="I14" i="8" s="1"/>
  <c r="G15" i="8"/>
  <c r="G13" i="8" s="1"/>
  <c r="G14" i="8" s="1"/>
  <c r="H16" i="8"/>
  <c r="H13" i="8" s="1"/>
  <c r="H14" i="8" s="1"/>
  <c r="J16" i="8"/>
  <c r="J13" i="8" s="1"/>
  <c r="J14" i="8" s="1"/>
  <c r="M13" i="8"/>
  <c r="M14" i="8" s="1"/>
  <c r="F15" i="8"/>
  <c r="F13" i="8" s="1"/>
  <c r="F14" i="8" s="1"/>
  <c r="P15" i="8"/>
  <c r="P16" i="8"/>
  <c r="O16" i="8"/>
  <c r="O13" i="8" s="1"/>
  <c r="O14" i="8" s="1"/>
  <c r="L15" i="8"/>
  <c r="L13" i="8" s="1"/>
  <c r="L14" i="8" s="1"/>
  <c r="N15" i="8"/>
  <c r="N16" i="8"/>
  <c r="R15" i="8"/>
  <c r="R13" i="8" s="1"/>
  <c r="R14" i="8" s="1"/>
  <c r="Q13" i="8"/>
  <c r="Q14" i="8" s="1"/>
  <c r="D13" i="8"/>
  <c r="D14" i="8" s="1"/>
  <c r="K16" i="8"/>
  <c r="K15" i="8"/>
  <c r="C15" i="8"/>
  <c r="C13" i="8" s="1"/>
  <c r="N13" i="8" l="1"/>
  <c r="N14" i="8" s="1"/>
  <c r="K13" i="8"/>
  <c r="K14" i="8" s="1"/>
  <c r="P13" i="8"/>
  <c r="P14" i="8" s="1"/>
  <c r="C14" i="8"/>
  <c r="A10" i="7" l="1"/>
  <c r="C23" i="8" s="1"/>
  <c r="C25" i="8" s="1"/>
  <c r="E25" i="8" s="1"/>
  <c r="B13" i="8" a="1"/>
  <c r="B13" i="8" s="1"/>
  <c r="B11" i="7" l="1"/>
  <c r="B10" i="7"/>
  <c r="F2" i="8"/>
  <c r="N2" i="8" s="1"/>
  <c r="B14" i="8"/>
  <c r="F3" i="8" s="1"/>
  <c r="N3" i="8" s="1"/>
  <c r="B15" i="8"/>
  <c r="F4" i="8" s="1"/>
  <c r="B16" i="8"/>
  <c r="F5"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9"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19"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9"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<sst xmlns="http://schemas.openxmlformats.org/spreadsheetml/2006/main" count="415" uniqueCount="145">
  <si>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</si>
  <si>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</si>
  <si>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</si>
  <si>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</si>
  <si>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</si>
  <si>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</si>
  <si>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</si>
  <si>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</si>
  <si>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</si>
  <si>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</si>
  <si>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</si>
  <si>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</si>
  <si>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</si>
  <si>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</si>
  <si>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</si>
  <si>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</si>
  <si>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</si>
  <si>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</si>
  <si>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</si>
  <si>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</si>
  <si>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</si>
  <si>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</si>
  <si>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</si>
  <si>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</si>
  <si>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</si>
  <si>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</si>
  <si>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</si>
  <si>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Preferred</t>
  </si>
  <si>
    <t xml:space="preserve">Describe how your solution can meet the solution criteria in each row. </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</si>
  <si>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</si>
  <si>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</si>
  <si>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</si>
  <si>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</si>
  <si>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</si>
  <si>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</si>
  <si>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</si>
  <si>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</si>
  <si>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</si>
  <si>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</si>
  <si>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</si>
  <si>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</si>
  <si>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</si>
  <si>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</si>
  <si>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</si>
  <si>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</si>
  <si>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</si>
  <si>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</si>
  <si>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</si>
  <si>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</si>
  <si>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</si>
  <si>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</si>
  <si>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</si>
  <si>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</si>
  <si>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</si>
  <si>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</si>
  <si>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</si>
  <si>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</si>
  <si>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</si>
  <si>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</si>
  <si>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</si>
  <si>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</si>
  <si>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</si>
  <si>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</si>
  <si>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</si>
  <si>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</si>
  <si>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</si>
  <si>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</si>
  <si>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</si>
  <si>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</si>
  <si>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</si>
  <si>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</si>
  <si>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</si>
  <si>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t>Workforce Optimiser</t>
  </si>
  <si>
    <t>Asset Monitoring and Management System</t>
  </si>
  <si>
    <t>M&amp;O Project and Scheduling Management</t>
  </si>
  <si>
    <t>3-in-1 ERP solution for Marine &amp; Offshore Engineering</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</si>
  <si>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</si>
  <si>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rPr>
        <b/>
        <sz val="11"/>
        <color theme="1"/>
        <rFont val="Calibri"/>
        <family val="2"/>
        <scheme val="minor"/>
      </rPr>
      <t>Solution Category:</t>
    </r>
    <r>
      <rPr>
        <sz val="11"/>
        <color theme="1"/>
        <rFont val="Calibri"/>
        <family val="2"/>
        <scheme val="minor"/>
      </rPr>
      <t xml:space="preserve"> Workforce Optimiser
</t>
    </r>
    <r>
      <rPr>
        <b/>
        <sz val="11"/>
        <color theme="1"/>
        <rFont val="Calibri"/>
        <family val="2"/>
        <scheme val="minor"/>
      </rPr>
      <t xml:space="preserve">Solution Category Description: </t>
    </r>
    <r>
      <rPr>
        <sz val="11"/>
        <color theme="1"/>
        <rFont val="Calibri"/>
        <family val="2"/>
        <scheme val="minor"/>
      </rPr>
      <t>Manage and optimise manpower resources with the following functions: Automatic recordings of employees' timesheets and availability to facilitate accurate manpower allocation; Tracking of workers' training certification, permits, passports and visas, with additional features to provide notifications for upcoming renewals or expiry dates; Multi-level appraisal system.</t>
    </r>
  </si>
  <si>
    <r>
      <rPr>
        <b/>
        <sz val="11"/>
        <color theme="1"/>
        <rFont val="Calibri"/>
        <family val="2"/>
        <scheme val="minor"/>
      </rPr>
      <t>Solution Category:</t>
    </r>
    <r>
      <rPr>
        <sz val="11"/>
        <color theme="1"/>
        <rFont val="Calibri"/>
        <family val="2"/>
        <scheme val="minor"/>
      </rPr>
      <t xml:space="preserve"> Asset Monitoring and Management System
</t>
    </r>
    <r>
      <rPr>
        <b/>
        <sz val="11"/>
        <color theme="1"/>
        <rFont val="Calibri"/>
        <family val="2"/>
        <scheme val="minor"/>
      </rPr>
      <t xml:space="preserve">Solution Category Description: </t>
    </r>
    <r>
      <rPr>
        <sz val="11"/>
        <color theme="1"/>
        <rFont val="Calibri"/>
        <family val="2"/>
        <scheme val="minor"/>
      </rPr>
      <t>Provide an overview of equipment and materials movement to ensure sufficient inventory and meet the demands of ongoing projects. Track the condition of the equipment through an online scheduler and checklists. Provide notifications when maintenance and servicing are required.</t>
    </r>
  </si>
  <si>
    <r>
      <rPr>
        <b/>
        <sz val="11"/>
        <color theme="1"/>
        <rFont val="Calibri"/>
        <family val="2"/>
        <scheme val="minor"/>
      </rPr>
      <t>Solution Category:</t>
    </r>
    <r>
      <rPr>
        <sz val="11"/>
        <color theme="1"/>
        <rFont val="Calibri"/>
        <family val="2"/>
        <scheme val="minor"/>
      </rPr>
      <t xml:space="preserve"> M&amp;O Project and Scheduling Management
</t>
    </r>
    <r>
      <rPr>
        <b/>
        <sz val="11"/>
        <color theme="1"/>
        <rFont val="Calibri"/>
        <family val="2"/>
        <scheme val="minor"/>
      </rPr>
      <t xml:space="preserve">Solution Category Description: </t>
    </r>
    <r>
      <rPr>
        <sz val="11"/>
        <color theme="1"/>
        <rFont val="Calibri"/>
        <family val="2"/>
        <scheme val="minor"/>
      </rPr>
      <t>Manage the end-to-end project cycle from planning, scheduling, budgeting and execution, to completion. Monitor jobs and projects in real time via dashboards and generate real time reports of their progress.</t>
    </r>
  </si>
  <si>
    <r>
      <rPr>
        <b/>
        <sz val="11"/>
        <color theme="1"/>
        <rFont val="Calibri"/>
        <family val="2"/>
        <scheme val="minor"/>
      </rPr>
      <t>Solution Category:</t>
    </r>
    <r>
      <rPr>
        <sz val="11"/>
        <color theme="1"/>
        <rFont val="Calibri"/>
        <family val="2"/>
        <scheme val="minor"/>
      </rPr>
      <t xml:space="preserve"> 3-in-1 ERP solution for Marine &amp; Offshore Engineering
</t>
    </r>
    <r>
      <rPr>
        <b/>
        <sz val="11"/>
        <color theme="1"/>
        <rFont val="Calibri"/>
        <family val="2"/>
        <scheme val="minor"/>
      </rPr>
      <t xml:space="preserve">Solution Category Description: </t>
    </r>
    <r>
      <rPr>
        <sz val="11"/>
        <color theme="1"/>
        <rFont val="Calibri"/>
        <family val="2"/>
        <scheme val="minor"/>
      </rPr>
      <t>Integrated business solution tailored to businesses in the Marine and Offshore Engineering sector that include Workforce Optimiser, Asset Monitoring and Management, and Project Management modules.</t>
    </r>
  </si>
  <si>
    <t xml:space="preserve">Does your solution allow for cloud based, mobile based and/or web-based usage?  </t>
  </si>
  <si>
    <r>
      <rPr>
        <b/>
        <sz val="11"/>
        <color theme="8" tint="-0.249977111117893"/>
        <rFont val="Calibri"/>
        <family val="2"/>
        <scheme val="minor"/>
      </rPr>
      <t>Workforce Optimiser</t>
    </r>
    <r>
      <rPr>
        <sz val="11"/>
        <rFont val="Calibri"/>
        <family val="2"/>
        <scheme val="minor"/>
      </rPr>
      <t xml:space="preserve">
Does your solution allow </t>
    </r>
    <r>
      <rPr>
        <b/>
        <sz val="11"/>
        <rFont val="Calibri"/>
        <family val="2"/>
        <scheme val="minor"/>
      </rPr>
      <t>push notifications</t>
    </r>
    <r>
      <rPr>
        <sz val="11"/>
        <rFont val="Calibri"/>
        <family val="2"/>
        <scheme val="minor"/>
      </rPr>
      <t xml:space="preserve"> to workers in vicinity of job site to perform ad hoc task?</t>
    </r>
  </si>
  <si>
    <r>
      <t xml:space="preserve">Does your solution provide </t>
    </r>
    <r>
      <rPr>
        <b/>
        <sz val="11"/>
        <rFont val="Calibri"/>
        <family val="2"/>
        <scheme val="minor"/>
      </rPr>
      <t xml:space="preserve">integration </t>
    </r>
    <r>
      <rPr>
        <sz val="11"/>
        <rFont val="Calibri"/>
        <family val="2"/>
        <scheme val="minor"/>
      </rPr>
      <t>with accounting &amp; finance, business intelligence, human resource functions such as processing payroll, tracking training records, staff appraisal forms, employment contracts, etc.?</t>
    </r>
  </si>
  <si>
    <r>
      <t xml:space="preserve">Does your solution </t>
    </r>
    <r>
      <rPr>
        <b/>
        <sz val="11"/>
        <rFont val="Calibri"/>
        <family val="2"/>
        <scheme val="minor"/>
      </rPr>
      <t>monitor worker health status</t>
    </r>
    <r>
      <rPr>
        <sz val="11"/>
        <rFont val="Calibri"/>
        <family val="2"/>
        <scheme val="minor"/>
      </rPr>
      <t xml:space="preserve"> and provide </t>
    </r>
    <r>
      <rPr>
        <b/>
        <sz val="11"/>
        <rFont val="Calibri"/>
        <family val="2"/>
        <scheme val="minor"/>
      </rPr>
      <t>notification of anomalies</t>
    </r>
    <r>
      <rPr>
        <sz val="11"/>
        <rFont val="Calibri"/>
        <family val="2"/>
        <scheme val="minor"/>
      </rPr>
      <t xml:space="preserve"> to higher management?</t>
    </r>
  </si>
  <si>
    <r>
      <t xml:space="preserve">Does your solution </t>
    </r>
    <r>
      <rPr>
        <b/>
        <sz val="11"/>
        <rFont val="Calibri"/>
        <family val="2"/>
        <scheme val="minor"/>
      </rPr>
      <t>integrate</t>
    </r>
    <r>
      <rPr>
        <sz val="11"/>
        <rFont val="Calibri"/>
        <family val="2"/>
        <scheme val="minor"/>
      </rPr>
      <t xml:space="preserve"> with third party solution which provide medical/health condition of staffs?</t>
    </r>
  </si>
  <si>
    <r>
      <t xml:space="preserve">Does your solution enable </t>
    </r>
    <r>
      <rPr>
        <b/>
        <sz val="11"/>
        <rFont val="Calibri"/>
        <family val="2"/>
        <scheme val="minor"/>
      </rPr>
      <t>workforce scheduling</t>
    </r>
    <r>
      <rPr>
        <sz val="11"/>
        <rFont val="Calibri"/>
        <family val="2"/>
        <scheme val="minor"/>
      </rPr>
      <t>, on-site and/or off site tracking of workforce deployment, work tasks and reporting job status via mobile devices?</t>
    </r>
  </si>
  <si>
    <r>
      <t xml:space="preserve">Does your solution </t>
    </r>
    <r>
      <rPr>
        <b/>
        <sz val="11"/>
        <rFont val="Calibri"/>
        <family val="2"/>
        <scheme val="minor"/>
      </rPr>
      <t>track the expiry date</t>
    </r>
    <r>
      <rPr>
        <sz val="11"/>
        <rFont val="Calibri"/>
        <family val="2"/>
        <scheme val="minor"/>
      </rPr>
      <t xml:space="preserve"> of the passport/work permit and set reminder for renewal (e.g. 6 months before expiry)?</t>
    </r>
  </si>
  <si>
    <r>
      <t xml:space="preserve">Does your solution provide recommendation on the </t>
    </r>
    <r>
      <rPr>
        <b/>
        <sz val="11"/>
        <rFont val="Calibri"/>
        <family val="2"/>
        <scheme val="minor"/>
      </rPr>
      <t>allocation and assignment of tasks</t>
    </r>
    <r>
      <rPr>
        <sz val="11"/>
        <rFont val="Calibri"/>
        <family val="2"/>
        <scheme val="minor"/>
      </rPr>
      <t xml:space="preserve"> based skillset of the worker?</t>
    </r>
  </si>
  <si>
    <r>
      <t>Does your solution provide</t>
    </r>
    <r>
      <rPr>
        <b/>
        <sz val="11"/>
        <rFont val="Calibri"/>
        <family val="2"/>
        <scheme val="minor"/>
      </rPr>
      <t xml:space="preserve"> integrated time management system</t>
    </r>
    <r>
      <rPr>
        <sz val="11"/>
        <rFont val="Calibri"/>
        <family val="2"/>
        <scheme val="minor"/>
      </rPr>
      <t xml:space="preserve"> comprising functions such as e-leave, payroll, time and attendance and shift scheduling with generation of labour costing reports?</t>
    </r>
  </si>
  <si>
    <r>
      <rPr>
        <b/>
        <sz val="11"/>
        <color theme="8" tint="-0.249977111117893"/>
        <rFont val="Calibri"/>
        <family val="2"/>
        <scheme val="minor"/>
      </rPr>
      <t>Asset Monitoring and Management System</t>
    </r>
    <r>
      <rPr>
        <sz val="11"/>
        <rFont val="Calibri"/>
        <family val="2"/>
        <scheme val="minor"/>
      </rPr>
      <t xml:space="preserve">
Does your solution enable the company to perform the following functions?
- setup/edit inventory product details for different item groups (e.g. dimensions, models) with option for multi-dimension measurement (e.g. Height, Length, Breadth, Weight, Circumference, texture) to be included.
- setup/ edit various store areas for reference to inventory location (e.g. zones, aisles)
- create inventory journal logs to track movement of inventory items (e.g. date, quantity, cost, reserves, movement, location, staff log)
- create item price/discount groups
- support barcode labelling for RFID product search
- setup/ edit warehouse details (e.g. branches)
- grants access to all employees for mobile based, web-based and cloud based usage
- allows for integration with account management/ POS system/ sales management system? E.g. Delivery Module (Inventory) should be linked to Customer Group (Sales)</t>
    </r>
  </si>
  <si>
    <r>
      <t xml:space="preserve">Does your solution allow </t>
    </r>
    <r>
      <rPr>
        <b/>
        <sz val="11"/>
        <rFont val="Calibri"/>
        <family val="2"/>
        <scheme val="minor"/>
      </rPr>
      <t>push notifications</t>
    </r>
    <r>
      <rPr>
        <sz val="11"/>
        <rFont val="Calibri"/>
        <family val="2"/>
        <scheme val="minor"/>
      </rPr>
      <t xml:space="preserve"> to workers in vicinity of job site to perform ad hoc task?</t>
    </r>
  </si>
  <si>
    <r>
      <t>Can your solution</t>
    </r>
    <r>
      <rPr>
        <b/>
        <sz val="11"/>
        <rFont val="Calibri"/>
        <family val="2"/>
        <scheme val="minor"/>
      </rPr>
      <t xml:space="preserve"> integrate</t>
    </r>
    <r>
      <rPr>
        <sz val="11"/>
        <rFont val="Calibri"/>
        <family val="2"/>
        <scheme val="minor"/>
      </rPr>
      <t xml:space="preserv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t>
    </r>
  </si>
  <si>
    <r>
      <t xml:space="preserve">Does your solution help the firm to automate routine tasks and boost productivity such as handling documentations and/or automating operation using </t>
    </r>
    <r>
      <rPr>
        <b/>
        <sz val="11"/>
        <rFont val="Calibri"/>
        <family val="2"/>
        <scheme val="minor"/>
      </rPr>
      <t>Robotic Process Automation (RPA) or AI</t>
    </r>
    <r>
      <rPr>
        <sz val="11"/>
        <rFont val="Calibri"/>
        <family val="2"/>
        <scheme val="minor"/>
      </rPr>
      <t xml:space="preserve"> technologies. Example of such features are: 
- Data Entry
-Sending Alerts
- Bank Reconciliation
- Extract structured or semi-structured data from data sources and/or work instruction documents for use in preparation of reports and/or automated work instructions etc. </t>
    </r>
  </si>
  <si>
    <r>
      <t xml:space="preserve">Does your solution help the firm to automate routine tasks and boost productivity such as handling documentations and/or automating operation using </t>
    </r>
    <r>
      <rPr>
        <b/>
        <sz val="11"/>
        <rFont val="Calibri"/>
        <family val="2"/>
        <scheme val="minor"/>
      </rPr>
      <t>Robotic Process Automation (RPA) or AI</t>
    </r>
    <r>
      <rPr>
        <sz val="11"/>
        <rFont val="Calibri"/>
        <family val="2"/>
        <scheme val="minor"/>
      </rPr>
      <t xml:space="preserve"> technologies. Example of such features are: 
- Data Entry
-Sending Alerts
- Bank Reconciliation
- Extract structured or semi-structured data from data sources and/or work instruction documents for use in preparation of reports and/or automated work instructions etc. 
</t>
    </r>
  </si>
  <si>
    <r>
      <t xml:space="preserve">Please comply to the following requirement </t>
    </r>
    <r>
      <rPr>
        <b/>
        <sz val="11"/>
        <rFont val="Calibri"/>
        <family val="2"/>
        <scheme val="minor"/>
      </rPr>
      <t>IF</t>
    </r>
    <r>
      <rPr>
        <sz val="11"/>
        <rFont val="Calibri"/>
        <family val="2"/>
        <scheme val="minor"/>
      </rPr>
      <t xml:space="preserve"> your solution handles or stores</t>
    </r>
    <r>
      <rPr>
        <b/>
        <sz val="11"/>
        <rFont val="Calibri"/>
        <family val="2"/>
        <scheme val="minor"/>
      </rPr>
      <t xml:space="preserve"> Personal Identifiable Information (PII) and/or Sensitive Personal Information (SPI)</t>
    </r>
    <r>
      <rPr>
        <sz val="11"/>
        <rFont val="Calibri"/>
        <family val="2"/>
        <scheme val="minor"/>
      </rPr>
      <t>: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r>
  </si>
  <si>
    <t>Does your solution enable the company to perform the following functions?
- setup/edit inventory product details for different item groups (e.g. dimensions, models) with option for multi-dimension measurement (e.g. Height, Length, Breadth, Weight, Circumference, texture) to be included.
- setup/ edit various store areas for reference to inventory location (e.g. zones, aisles)
- create inventory journal logs to track movement of inventory items (e.g. date, quantity, cost, reserves, movement, location, staff log)
- create item price/discount groups
- support barcode labelling for RFID product search
- setup/ edit warehouse details (e.g. branches)
- grants access to all employees for mobile based, web-based and cloud based usage
- allows for integration with account management/ POS system/ sales management system? E.g. Delivery Module (Inventory) should be linked to Customer Group (Sales)</t>
  </si>
  <si>
    <t>Does your solution enable the company to perform the following:
- able to create both serialized item and generic items according to company’s requirements. (e.g. The serialized items and individual assets will have its own maintenance cycle based on their running hours and past work orders history, parts and spare parts attached to it, etc.)</t>
  </si>
  <si>
    <r>
      <rPr>
        <b/>
        <sz val="11"/>
        <rFont val="Calibri"/>
        <family val="2"/>
        <scheme val="minor"/>
      </rPr>
      <t>Dashboard and reports</t>
    </r>
    <r>
      <rPr>
        <sz val="11"/>
        <rFont val="Calibri"/>
        <family val="2"/>
        <scheme val="minor"/>
      </rPr>
      <t xml:space="preserve">
Does your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t>
    </r>
  </si>
  <si>
    <r>
      <rPr>
        <b/>
        <sz val="11"/>
        <rFont val="Calibri"/>
        <family val="2"/>
        <scheme val="minor"/>
      </rPr>
      <t>Forecasting</t>
    </r>
    <r>
      <rPr>
        <sz val="11"/>
        <rFont val="Calibri"/>
        <family val="2"/>
        <scheme val="minor"/>
      </rPr>
      <t xml:space="preserve">
Does your solution come with a Forecasting Module which enables company to setup/edit forecast models (e.g. based on inventory levels, trends and base demands)?</t>
    </r>
  </si>
  <si>
    <r>
      <t xml:space="preserve">Does your solution track the </t>
    </r>
    <r>
      <rPr>
        <b/>
        <sz val="11"/>
        <rFont val="Calibri"/>
        <family val="2"/>
        <scheme val="minor"/>
      </rPr>
      <t>allocation of equipment</t>
    </r>
    <r>
      <rPr>
        <sz val="11"/>
        <rFont val="Calibri"/>
        <family val="2"/>
        <scheme val="minor"/>
      </rPr>
      <t xml:space="preserve"> at multiple sites and track the </t>
    </r>
    <r>
      <rPr>
        <b/>
        <sz val="11"/>
        <rFont val="Calibri"/>
        <family val="2"/>
        <scheme val="minor"/>
      </rPr>
      <t>usability status</t>
    </r>
    <r>
      <rPr>
        <sz val="11"/>
        <rFont val="Calibri"/>
        <family val="2"/>
        <scheme val="minor"/>
      </rPr>
      <t>?</t>
    </r>
  </si>
  <si>
    <r>
      <t xml:space="preserve">Does your solution allow for </t>
    </r>
    <r>
      <rPr>
        <b/>
        <sz val="11"/>
        <rFont val="Calibri"/>
        <family val="2"/>
        <scheme val="minor"/>
      </rPr>
      <t>configuration</t>
    </r>
    <r>
      <rPr>
        <sz val="11"/>
        <rFont val="Calibri"/>
        <family val="2"/>
        <scheme val="minor"/>
      </rPr>
      <t xml:space="preserve"> of the scheduled notifications to enact repairs or periodical maintenance?</t>
    </r>
  </si>
  <si>
    <r>
      <t xml:space="preserve">Does your solution allow for </t>
    </r>
    <r>
      <rPr>
        <b/>
        <sz val="11"/>
        <rFont val="Calibri"/>
        <family val="2"/>
        <scheme val="minor"/>
      </rPr>
      <t>configuration</t>
    </r>
    <r>
      <rPr>
        <sz val="11"/>
        <rFont val="Calibri"/>
        <family val="2"/>
        <scheme val="minor"/>
      </rPr>
      <t xml:space="preserve"> of the scheduled notifications to enact repairs or periodical maintenance?
</t>
    </r>
  </si>
  <si>
    <r>
      <t xml:space="preserve">Can your solution </t>
    </r>
    <r>
      <rPr>
        <b/>
        <sz val="11"/>
        <rFont val="Calibri"/>
        <family val="2"/>
        <scheme val="minor"/>
      </rPr>
      <t>integrate</t>
    </r>
    <r>
      <rPr>
        <sz val="11"/>
        <rFont val="Calibri"/>
        <family val="2"/>
        <scheme val="minor"/>
      </rPr>
      <t xml:space="preserv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t>
    </r>
  </si>
  <si>
    <r>
      <t xml:space="preserve">Please comply to the following requirement </t>
    </r>
    <r>
      <rPr>
        <b/>
        <sz val="11"/>
        <rFont val="Calibri"/>
        <family val="2"/>
        <scheme val="minor"/>
      </rPr>
      <t>IF</t>
    </r>
    <r>
      <rPr>
        <sz val="11"/>
        <rFont val="Calibri"/>
        <family val="2"/>
        <scheme val="minor"/>
      </rPr>
      <t xml:space="preserve"> your solution handles or stores </t>
    </r>
    <r>
      <rPr>
        <b/>
        <sz val="11"/>
        <rFont val="Calibri"/>
        <family val="2"/>
        <scheme val="minor"/>
      </rPr>
      <t>Personal Identifiable Information (PII) and/or Sensitive Personal Information (SPI)</t>
    </r>
    <r>
      <rPr>
        <sz val="11"/>
        <rFont val="Calibri"/>
        <family val="2"/>
        <scheme val="minor"/>
      </rPr>
      <t>: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r>
  </si>
  <si>
    <r>
      <t>Please comply to the following requirement</t>
    </r>
    <r>
      <rPr>
        <b/>
        <sz val="11"/>
        <rFont val="Calibri"/>
        <family val="2"/>
        <scheme val="minor"/>
      </rPr>
      <t xml:space="preserve"> IF</t>
    </r>
    <r>
      <rPr>
        <sz val="11"/>
        <rFont val="Calibri"/>
        <family val="2"/>
        <scheme val="minor"/>
      </rPr>
      <t xml:space="preserve"> your solution handles or stores </t>
    </r>
    <r>
      <rPr>
        <b/>
        <sz val="11"/>
        <rFont val="Calibri"/>
        <family val="2"/>
        <scheme val="minor"/>
      </rPr>
      <t>Personal Identifiable Information (PII) and/or Sensitive Personal Information (SPI)</t>
    </r>
    <r>
      <rPr>
        <sz val="11"/>
        <rFont val="Calibri"/>
        <family val="2"/>
        <scheme val="minor"/>
      </rPr>
      <t>: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r>
  </si>
  <si>
    <r>
      <t>Can your solution</t>
    </r>
    <r>
      <rPr>
        <b/>
        <sz val="11"/>
        <rFont val="Calibri"/>
        <family val="2"/>
        <scheme val="minor"/>
      </rPr>
      <t xml:space="preserve"> integrate</t>
    </r>
    <r>
      <rPr>
        <sz val="11"/>
        <rFont val="Calibri"/>
        <family val="2"/>
        <scheme val="minor"/>
      </rPr>
      <t xml:space="preserv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
</t>
    </r>
  </si>
  <si>
    <r>
      <t>Is the solution capable to track or monitor the</t>
    </r>
    <r>
      <rPr>
        <b/>
        <sz val="11"/>
        <rFont val="Calibri"/>
        <family val="2"/>
        <scheme val="minor"/>
      </rPr>
      <t xml:space="preserve"> number of hours per day a worker has worked</t>
    </r>
    <r>
      <rPr>
        <sz val="11"/>
        <rFont val="Calibri"/>
        <family val="2"/>
        <scheme val="minor"/>
      </rPr>
      <t xml:space="preserve"> consecutively to abide to MOM rules and/or to ensure that a worker is not overworked?</t>
    </r>
  </si>
  <si>
    <r>
      <t xml:space="preserve">Does the solution provide an indication that the scheduled worker is </t>
    </r>
    <r>
      <rPr>
        <b/>
        <sz val="11"/>
        <rFont val="Calibri"/>
        <family val="2"/>
        <scheme val="minor"/>
      </rPr>
      <t>permitted to perform the task given</t>
    </r>
    <r>
      <rPr>
        <sz val="11"/>
        <rFont val="Calibri"/>
        <family val="2"/>
        <scheme val="minor"/>
      </rPr>
      <t>? For instance, workers requiring special access ("green access") to work during COVID-19 or whether the worker has the required competency (the relevant certificate or experience) to work on a particular task/job.</t>
    </r>
  </si>
  <si>
    <t>Does your solution enable the company to perform the following functions?
- Grants access to all employees for mobile based, web-based and cloud based usage
- Track overall scheduling and generate attendance and overtime reports
- Push messages/notifications to employees automatically of own work shift
- Prompt/reminds users of scheduling updates</t>
  </si>
  <si>
    <t>Does your solution enable the company to perform the following functions?
- Setup admin and user accounts for all project members
- Setup/edit business units for different team member profiles
- Allow scheduling interface to be customizable by administrator
- Allow integration with any existing project scheduling and management system?</t>
  </si>
  <si>
    <r>
      <t xml:space="preserve">Does your solution enable the company to do timely and efficient project </t>
    </r>
    <r>
      <rPr>
        <b/>
        <sz val="11"/>
        <rFont val="Calibri"/>
        <family val="2"/>
        <scheme val="minor"/>
      </rPr>
      <t>budgeting</t>
    </r>
    <r>
      <rPr>
        <sz val="11"/>
        <rFont val="Calibri"/>
        <family val="2"/>
        <scheme val="minor"/>
      </rPr>
      <t>, including budget reports, budget dashboard?</t>
    </r>
  </si>
  <si>
    <r>
      <t xml:space="preserve">Does your solution allow for </t>
    </r>
    <r>
      <rPr>
        <b/>
        <sz val="11"/>
        <rFont val="Calibri"/>
        <family val="2"/>
        <scheme val="minor"/>
      </rPr>
      <t>project information to be accessible in one place</t>
    </r>
    <r>
      <rPr>
        <sz val="11"/>
        <rFont val="Calibri"/>
        <family val="2"/>
        <scheme val="minor"/>
      </rPr>
      <t>, including but not limited to planned and completed tasks, past and upcoming calendar events, customer data, project resources, expenses and bills sent to clients?</t>
    </r>
  </si>
  <si>
    <r>
      <t xml:space="preserve">Does your solution provide for </t>
    </r>
    <r>
      <rPr>
        <b/>
        <sz val="11"/>
        <rFont val="Calibri"/>
        <family val="2"/>
        <scheme val="minor"/>
      </rPr>
      <t>document management</t>
    </r>
    <r>
      <rPr>
        <sz val="11"/>
        <rFont val="Calibri"/>
        <family val="2"/>
        <scheme val="minor"/>
      </rPr>
      <t>, that is, it lets team members view and edit their project documents in real time, eliminating the need for multiple conflicting versions of critical materials?</t>
    </r>
  </si>
  <si>
    <r>
      <t xml:space="preserve">Does your solution provide advanced </t>
    </r>
    <r>
      <rPr>
        <b/>
        <sz val="11"/>
        <rFont val="Calibri"/>
        <family val="2"/>
        <scheme val="minor"/>
      </rPr>
      <t>collaboration</t>
    </r>
    <r>
      <rPr>
        <sz val="11"/>
        <rFont val="Calibri"/>
        <family val="2"/>
        <scheme val="minor"/>
      </rPr>
      <t xml:space="preserve"> functionality that not only allows team members to connect, but lets them link their social interactions to project tasks and action items (e.g. file sharing, shared calendars and contact lists)?</t>
    </r>
  </si>
  <si>
    <r>
      <t xml:space="preserve">Does your solution help project managers with </t>
    </r>
    <r>
      <rPr>
        <b/>
        <sz val="11"/>
        <rFont val="Calibri"/>
        <family val="2"/>
        <scheme val="minor"/>
      </rPr>
      <t>planning, coordinating, and job scheduling</t>
    </r>
    <r>
      <rPr>
        <sz val="11"/>
        <rFont val="Calibri"/>
        <family val="2"/>
        <scheme val="minor"/>
      </rPr>
      <t xml:space="preserve"> (e.g. enables assigning tasks to team members and setting priorities and deadlines, outlining all the scheduled and planned resources)?</t>
    </r>
  </si>
  <si>
    <r>
      <t xml:space="preserve">Does your solution provide </t>
    </r>
    <r>
      <rPr>
        <b/>
        <sz val="11"/>
        <rFont val="Calibri"/>
        <family val="2"/>
        <scheme val="minor"/>
      </rPr>
      <t>real time monitoring</t>
    </r>
    <r>
      <rPr>
        <sz val="11"/>
        <rFont val="Calibri"/>
        <family val="2"/>
        <scheme val="minor"/>
      </rPr>
      <t xml:space="preserve"> of jobs/projects from end to end with the ability to pull real time reports and check job/project status for both internal and external parties?</t>
    </r>
  </si>
  <si>
    <r>
      <t xml:space="preserve">Does your solution provide </t>
    </r>
    <r>
      <rPr>
        <b/>
        <sz val="11"/>
        <rFont val="Calibri"/>
        <family val="2"/>
        <scheme val="minor"/>
      </rPr>
      <t>portfolio-wide visibility</t>
    </r>
    <r>
      <rPr>
        <sz val="11"/>
        <rFont val="Calibri"/>
        <family val="2"/>
        <scheme val="minor"/>
      </rPr>
      <t>, that is, present information on resource availability and budget performance for multiple projects at once?</t>
    </r>
  </si>
  <si>
    <r>
      <t xml:space="preserve">Does your solution come with a </t>
    </r>
    <r>
      <rPr>
        <b/>
        <sz val="11"/>
        <rFont val="Calibri"/>
        <family val="2"/>
        <scheme val="minor"/>
      </rPr>
      <t>Dashboard and Reports Module</t>
    </r>
    <r>
      <rPr>
        <sz val="11"/>
        <rFont val="Calibri"/>
        <family val="2"/>
        <scheme val="minor"/>
      </rPr>
      <t xml:space="preserv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t>
    </r>
  </si>
  <si>
    <r>
      <t xml:space="preserve">Does your solution come with a </t>
    </r>
    <r>
      <rPr>
        <b/>
        <sz val="11"/>
        <rFont val="Calibri"/>
        <family val="2"/>
        <scheme val="minor"/>
      </rPr>
      <t>Forecasting Module</t>
    </r>
    <r>
      <rPr>
        <sz val="11"/>
        <rFont val="Calibri"/>
        <family val="2"/>
        <scheme val="minor"/>
      </rPr>
      <t xml:space="preserve"> which enables company to setup/edit forecast models (e.g. based on inventory levels, trends and base demands)?</t>
    </r>
  </si>
  <si>
    <r>
      <rPr>
        <b/>
        <sz val="11"/>
        <color theme="8" tint="-0.249977111117893"/>
        <rFont val="Calibri"/>
        <family val="2"/>
        <scheme val="minor"/>
      </rPr>
      <t>Project and Scheduling Management</t>
    </r>
    <r>
      <rPr>
        <sz val="11"/>
        <rFont val="Calibri"/>
        <family val="2"/>
        <scheme val="minor"/>
      </rPr>
      <t xml:space="preserve">
Does your solution help project managers with </t>
    </r>
    <r>
      <rPr>
        <b/>
        <sz val="11"/>
        <rFont val="Calibri"/>
        <family val="2"/>
        <scheme val="minor"/>
      </rPr>
      <t>planning, coordinating, and job scheduling</t>
    </r>
    <r>
      <rPr>
        <sz val="11"/>
        <rFont val="Calibri"/>
        <family val="2"/>
        <scheme val="minor"/>
      </rPr>
      <t xml:space="preserve"> (e.g. enables assigning tasks to team members and setting priorities and deadlines, outlining all the scheduled and planned resources)?</t>
    </r>
  </si>
  <si>
    <r>
      <rPr>
        <b/>
        <sz val="11"/>
        <color theme="8" tint="-0.249977111117893"/>
        <rFont val="Calibri"/>
        <family val="2"/>
        <scheme val="minor"/>
      </rPr>
      <t>General</t>
    </r>
    <r>
      <rPr>
        <sz val="11"/>
        <rFont val="Calibri"/>
        <family val="2"/>
        <scheme val="minor"/>
      </rPr>
      <t xml:space="preserve">
Can your solution</t>
    </r>
    <r>
      <rPr>
        <b/>
        <sz val="11"/>
        <rFont val="Calibri"/>
        <family val="2"/>
        <scheme val="minor"/>
      </rPr>
      <t xml:space="preserve"> integrate</t>
    </r>
    <r>
      <rPr>
        <sz val="11"/>
        <rFont val="Calibri"/>
        <family val="2"/>
        <scheme val="minor"/>
      </rPr>
      <t xml:space="preserve"> with other ERP solutions (for instance Accounting &amp; Sales Management, and/or Fleet Management etc.) or does your solution provide Open APIs that allow 3rd party solutions to integrate with your solution? (If yes, briefly describe the APIs available in the Comment Section or submit a brief write-up together with your checklist submission)
</t>
    </r>
  </si>
  <si>
    <t>Solution Category Requirements: Marine and Offshore</t>
  </si>
  <si>
    <t>Vendor Self-Assessment Checklist for Pre-Approval of Digital Solution: Marine and Offshore</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</si>
  <si>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</si>
  <si>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</si>
  <si>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</si>
  <si>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</si>
  <si>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</si>
  <si>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</si>
  <si>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</si>
  <si>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</si>
  <si>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</si>
  <si>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</si>
  <si>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</si>
  <si>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</si>
  <si>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</si>
  <si>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</si>
  <si>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</si>
  <si>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</si>
  <si>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</si>
  <si>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</si>
  <si>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</si>
  <si>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</si>
  <si>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"Marine &amp; Offshore"</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</si>
</sst>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1"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sz val="11"/>
      <color theme="8" tint="-0.249977111117893"/>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3" fillId="0" borderId="0" applyNumberFormat="0" applyFill="0" applyBorder="0" applyAlignment="0" applyProtection="0"/>
    <xf numFmtId="0" fontId="8" fillId="0" borderId="0"/>
  </cellStyleXfs>
  <cellXfs count="92">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13" fillId="0" borderId="0" xfId="2" applyFill="1" applyBorder="1" applyAlignment="1">
      <alignment vertical="top"/>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3" fillId="0" borderId="0" xfId="2" applyAlignment="1">
      <alignment horizontal="left" vertical="top"/>
    </xf>
    <xf numFmtId="0" fontId="13" fillId="0" borderId="0" xfId="2"/>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5" xfId="0" applyBorder="1"/>
    <xf numFmtId="0" fontId="0" fillId="0" borderId="6" xfId="0" applyBorder="1"/>
    <xf numFmtId="0" fontId="15" fillId="4" borderId="7" xfId="0" applyFont="1" applyFill="1" applyBorder="1" applyAlignment="1">
      <alignment horizontal="center" vertical="center"/>
    </xf>
    <xf numFmtId="0" fontId="14" fillId="3" borderId="2" xfId="0" applyFont="1" applyFill="1" applyBorder="1"/>
    <xf numFmtId="0" fontId="13" fillId="0" borderId="7" xfId="2" applyFill="1" applyBorder="1" applyAlignment="1">
      <alignment vertical="top"/>
    </xf>
    <xf numFmtId="0" fontId="2" fillId="3" borderId="2" xfId="0" applyFont="1" applyFill="1" applyBorder="1"/>
    <xf numFmtId="0" fontId="2" fillId="3" borderId="4" xfId="0" applyFont="1" applyFill="1" applyBorder="1"/>
    <xf numFmtId="0" fontId="2" fillId="3" borderId="3" xfId="0" applyFont="1" applyFill="1" applyBorder="1"/>
    <xf numFmtId="0" fontId="17"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3" fillId="0" borderId="0" xfId="2" applyFill="1" applyAlignment="1" applyProtection="1">
      <alignment vertical="top" wrapText="1"/>
      <protection locked="0"/>
    </xf>
    <xf numFmtId="0" fontId="0" fillId="0" borderId="0" xfId="0" applyAlignment="1" applyProtection="1">
      <alignment vertical="top" wrapText="1"/>
      <protection locked="0"/>
    </xf>
    <xf numFmtId="0" fontId="13"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8" fillId="0" borderId="0" xfId="0" applyFont="1" applyAlignment="1">
      <alignment vertical="top"/>
    </xf>
    <xf numFmtId="0" fontId="8" fillId="0" borderId="0" xfId="0" applyFont="1" applyAlignment="1" applyProtection="1">
      <alignment vertical="top"/>
      <protection locked="0"/>
    </xf>
    <xf numFmtId="0" fontId="8" fillId="0" borderId="0" xfId="0" applyFont="1" applyAlignment="1">
      <alignment horizontal="left" vertical="top"/>
    </xf>
    <xf numFmtId="0" fontId="8" fillId="0" borderId="0" xfId="0" applyFont="1" applyAlignment="1" applyProtection="1">
      <alignment vertical="center"/>
      <protection locked="0"/>
    </xf>
    <xf numFmtId="0" fontId="8" fillId="0" borderId="0" xfId="0" applyFont="1" applyAlignment="1">
      <alignment vertical="center"/>
    </xf>
    <xf numFmtId="0" fontId="8" fillId="0" borderId="0" xfId="0" applyFont="1" applyAlignment="1">
      <alignment horizontal="left" vertical="top" wrapText="1"/>
    </xf>
    <xf numFmtId="0" fontId="8" fillId="3" borderId="1" xfId="0" applyFont="1" applyFill="1" applyBorder="1" applyAlignment="1">
      <alignment horizontal="left" vertical="top"/>
    </xf>
    <xf numFmtId="0" fontId="8" fillId="3" borderId="1" xfId="0" applyFont="1" applyFill="1" applyBorder="1" applyAlignment="1">
      <alignment horizontal="left" vertical="top" wrapText="1"/>
    </xf>
    <xf numFmtId="0" fontId="13" fillId="0" borderId="0" xfId="2" applyAlignment="1" applyProtection="1">
      <alignment vertical="top" wrapText="1"/>
      <protection locked="0"/>
    </xf>
    <xf numFmtId="0" fontId="8" fillId="8" borderId="1" xfId="0" applyFont="1" applyFill="1" applyBorder="1" applyAlignment="1">
      <alignment horizontal="left" vertical="top" wrapText="1"/>
    </xf>
    <xf numFmtId="0" fontId="10" fillId="8" borderId="1" xfId="3" applyFont="1" applyFill="1" applyBorder="1" applyAlignment="1">
      <alignment horizontal="left" vertical="top" wrapText="1"/>
    </xf>
    <xf numFmtId="0" fontId="8" fillId="8" borderId="1" xfId="3" applyFill="1" applyBorder="1" applyAlignment="1">
      <alignment horizontal="left" vertical="center" wrapText="1"/>
    </xf>
    <xf numFmtId="0" fontId="8" fillId="0" borderId="1" xfId="0" applyFont="1" applyBorder="1" applyAlignment="1">
      <alignment vertical="top" wrapText="1"/>
    </xf>
    <xf numFmtId="0" fontId="8" fillId="5" borderId="1" xfId="0" applyFont="1" applyFill="1" applyBorder="1" applyAlignment="1">
      <alignment horizontal="left" vertical="top" wrapText="1"/>
    </xf>
    <xf numFmtId="0" fontId="8" fillId="0" borderId="0" xfId="0" applyFont="1" applyAlignment="1">
      <alignment vertical="top" wrapText="1"/>
    </xf>
    <xf numFmtId="2" fontId="8" fillId="8" borderId="1" xfId="0" applyNumberFormat="1" applyFont="1" applyFill="1" applyBorder="1" applyAlignment="1">
      <alignment horizontal="left" vertical="top" wrapText="1"/>
    </xf>
    <xf numFmtId="0" fontId="8" fillId="8" borderId="1" xfId="3" applyFill="1" applyBorder="1" applyAlignment="1">
      <alignment vertical="center" wrapText="1"/>
    </xf>
    <xf numFmtId="0" fontId="13"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3"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10"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2B0C37CB-FC8C-4277-B8B1-63AE1A9D231F}"/>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339270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1685" y="3545070"/>
          <a:ext cx="693742" cy="819939"/>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2879" y="4217209"/>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20955</xdr:colOff>
      <xdr:row>2</xdr:row>
      <xdr:rowOff>362130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59963</xdr:rowOff>
    </xdr:from>
    <xdr:to>
      <xdr:col>2</xdr:col>
      <xdr:colOff>1114425</xdr:colOff>
      <xdr:row>2</xdr:row>
      <xdr:rowOff>361950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08405" y="421913"/>
          <a:ext cx="1141095" cy="30198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6873" y="1633198"/>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3061" y="3890282"/>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3536" y="6002111"/>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2572" y="8132988"/>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16.21875" style="1" bestFit="1" customWidth="1"/>
    <col min="4" max="4" width="2.5546875" style="1" customWidth="1"/>
    <col min="5" max="16384" width="9.21875" style="1" hidden="1"/>
  </cols>
  <sheetData>
    <row r="1" spans="1:4" x14ac:dyDescent="0.3">
      <c r="A1" s="24" t="s">
        <v>0</v>
      </c>
      <c r="C1" s="90" t="s">
        <v>143</v>
      </c>
    </row>
    <row r="2" spans="1:4" x14ac:dyDescent="0.3">
      <c r="C2" s="91">
        <v>45778</v>
      </c>
    </row>
    <row r="3" spans="1:4" ht="32.1" customHeight="1" x14ac:dyDescent="0.3">
      <c r="A3" s="86" t="s">
        <v>123</v>
      </c>
      <c r="B3" s="86"/>
      <c r="C3" s="20"/>
      <c r="D3" s="6"/>
    </row>
    <row r="4" spans="1:4" ht="19.5" customHeight="1" x14ac:dyDescent="0.3"/>
    <row r="5" spans="1:4" ht="28.8" x14ac:dyDescent="0.3">
      <c r="A5" s="3">
        <v>1</v>
      </c>
      <c r="B5" s="54" t="s">
        <v>139</v>
      </c>
      <c r="C5" s="4"/>
    </row>
    <row r="6" spans="1:4" s="26" customFormat="1" ht="22.5" customHeight="1" x14ac:dyDescent="0.3">
      <c r="A6" s="44"/>
      <c r="B6" s="45" t="s">
        <v>1</v>
      </c>
      <c r="C6" s="46"/>
    </row>
    <row r="7" spans="1:4" s="26" customFormat="1" x14ac:dyDescent="0.3">
      <c r="A7" s="44">
        <v>2</v>
      </c>
      <c r="B7" s="47" t="s">
        <v>2</v>
      </c>
      <c r="C7" s="46"/>
    </row>
    <row r="8" spans="1:4" ht="100.8" x14ac:dyDescent="0.3">
      <c r="A8" s="3">
        <v>3</v>
      </c>
      <c r="B8" s="54" t="s">
        <v>141</v>
      </c>
      <c r="C8" s="4"/>
    </row>
    <row r="9" spans="1:4" ht="69.75" customHeight="1" x14ac:dyDescent="0.3">
      <c r="A9" s="3">
        <v>4</v>
      </c>
      <c r="B9" s="4" t="s">
        <v>140</v>
      </c>
      <c r="C9" s="4"/>
    </row>
    <row r="10" spans="1:4" x14ac:dyDescent="0.3">
      <c r="A10" s="3">
        <v>5</v>
      </c>
      <c r="B10" s="4" t="s">
        <v>3</v>
      </c>
      <c r="C10" s="4"/>
    </row>
    <row r="11" spans="1:4" ht="33" customHeight="1" x14ac:dyDescent="0.3">
      <c r="B11" s="43" t="s">
        <v>4</v>
      </c>
    </row>
    <row r="12" spans="1:4" x14ac:dyDescent="0.3"/>
    <row r="13" spans="1:4" s="58" customFormat="1" x14ac:dyDescent="0.3"/>
    <row r="14" spans="1:4" s="58" customFormat="1" x14ac:dyDescent="0.3"/>
    <row r="15" spans="1:4" s="58" customFormat="1" x14ac:dyDescent="0.3"/>
    <row r="16" spans="1:4" s="58" customFormat="1" x14ac:dyDescent="0.3"/>
    <row r="17" s="58" customFormat="1" x14ac:dyDescent="0.3"/>
    <row r="18" s="58" customFormat="1" x14ac:dyDescent="0.3"/>
    <row r="19" s="58" customFormat="1" x14ac:dyDescent="0.3"/>
    <row r="20" s="58" customFormat="1" x14ac:dyDescent="0.3"/>
    <row r="21" s="58" customFormat="1" x14ac:dyDescent="0.3"/>
    <row r="22" s="58" customFormat="1" x14ac:dyDescent="0.3"/>
    <row r="23" s="58" customFormat="1" x14ac:dyDescent="0.3"/>
    <row r="24" s="58" customFormat="1" x14ac:dyDescent="0.3"/>
    <row r="25" s="58" customFormat="1" x14ac:dyDescent="0.3"/>
    <row r="26" s="58" customFormat="1" x14ac:dyDescent="0.3"/>
    <row r="27" s="58" customFormat="1" x14ac:dyDescent="0.3"/>
    <row r="28" s="58" customFormat="1" x14ac:dyDescent="0.3"/>
    <row r="29" s="58" customFormat="1" x14ac:dyDescent="0.3"/>
    <row r="30" s="58" customFormat="1" x14ac:dyDescent="0.3"/>
    <row r="31" s="58" customFormat="1" x14ac:dyDescent="0.3"/>
    <row r="32" s="58" customFormat="1" x14ac:dyDescent="0.3"/>
    <row r="33" s="58" customFormat="1" x14ac:dyDescent="0.3"/>
    <row r="34" s="58" customFormat="1" x14ac:dyDescent="0.3"/>
    <row r="35" s="58" customFormat="1" hidden="1" x14ac:dyDescent="0.3"/>
    <row r="36" s="58" customFormat="1" hidden="1" x14ac:dyDescent="0.3"/>
    <row r="37" s="58" customFormat="1" hidden="1" x14ac:dyDescent="0.3"/>
    <row r="38" s="58" customFormat="1" hidden="1" x14ac:dyDescent="0.3"/>
    <row r="39" s="58" customFormat="1" hidden="1" x14ac:dyDescent="0.3"/>
    <row r="40" s="58" customFormat="1" hidden="1" x14ac:dyDescent="0.3"/>
    <row r="41" s="58" customFormat="1" hidden="1" x14ac:dyDescent="0.3"/>
    <row r="42" s="58" customFormat="1" hidden="1" x14ac:dyDescent="0.3"/>
    <row r="43" s="58" customFormat="1" hidden="1" x14ac:dyDescent="0.3"/>
    <row r="44" s="58" customFormat="1" hidden="1" x14ac:dyDescent="0.3"/>
    <row r="45" s="58" customFormat="1" hidden="1" x14ac:dyDescent="0.3"/>
    <row r="46" s="58" customFormat="1" hidden="1" x14ac:dyDescent="0.3"/>
    <row r="47" s="58" customFormat="1" hidden="1" x14ac:dyDescent="0.3"/>
    <row r="48" s="58" customFormat="1" hidden="1" x14ac:dyDescent="0.3"/>
  </sheetData>
  <sheetProtection algorithmName="SHA-512" hashValue="oA8JgmrDtKzhTmfM2uKbmsjWnOG018rajpdn6f/Qr5AUImyh+r/HxxJ1XLfuhQ8RHMY0i8wPYU4gLqcR3iKnkQ==" saltValue="9Dq70xgX2MBLNcwI+1AWZg==" spinCount="100000" sheet="1" formatRows="0" insertColumns="0"/>
  <mergeCells count="1">
    <mergeCell ref="A3:B3"/>
  </mergeCells>
  <hyperlinks>
    <hyperlink ref="A1" r:id="rId1" xr:uid="{31F41907-8E88-4A78-9CFC-B635B6FCC34D}"/>
    <hyperlink ref="B7" r:id="rId2" xr:uid="{42503A52-AC74-471C-A329-B7EB3574F031}"/>
    <hyperlink ref="B6" r:id="rId3" display="If you have not performed a vendor onboarding eligibility assessment, please visit https://go.gov.sg/vsa and ensure that you have passed all criteria." xr:uid="{6B09B180-AB01-49DD-A677-7C17958A186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0" zoomScaleNormal="80" workbookViewId="0">
      <selection activeCell="A5" sqref="A5:XFD5"/>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77" t="s">
        <v>0</v>
      </c>
      <c r="E1" s="10" t="str">
        <f>Instructions!$C$1</f>
        <v>Version: 25-2.0</v>
      </c>
      <c r="F1" s="5"/>
    </row>
    <row r="2" spans="1:6" x14ac:dyDescent="0.3">
      <c r="E2" s="22">
        <f>Instructions!C2</f>
        <v>45778</v>
      </c>
      <c r="F2" s="5"/>
    </row>
    <row r="3" spans="1:6" s="7" customFormat="1" ht="32.1" customHeight="1" x14ac:dyDescent="0.3">
      <c r="A3" s="86" t="s">
        <v>5</v>
      </c>
      <c r="B3" s="86"/>
      <c r="C3" s="86"/>
      <c r="D3" s="86"/>
      <c r="E3" s="86"/>
      <c r="F3" s="86"/>
    </row>
    <row r="4" spans="1:6" x14ac:dyDescent="0.3"/>
    <row r="5" spans="1:6" ht="139.5" customHeight="1" x14ac:dyDescent="0.3">
      <c r="A5" s="87" t="s">
        <v>142</v>
      </c>
      <c r="B5" s="87"/>
      <c r="C5" s="87"/>
      <c r="D5" s="87"/>
      <c r="E5" s="87"/>
    </row>
    <row r="6" spans="1:6" x14ac:dyDescent="0.3">
      <c r="A6" s="9" t="s">
        <v>6</v>
      </c>
      <c r="B6" s="8"/>
      <c r="C6" s="8"/>
      <c r="D6" s="8"/>
      <c r="E6" s="8"/>
    </row>
    <row r="7" spans="1:6" ht="24" customHeight="1" x14ac:dyDescent="0.3">
      <c r="A7" s="78"/>
      <c r="B7" s="8" t="s">
        <v>7</v>
      </c>
      <c r="C7" s="17"/>
      <c r="D7" s="8"/>
      <c r="E7" s="8"/>
    </row>
    <row r="8" spans="1:6" ht="47.25" customHeight="1" x14ac:dyDescent="0.3">
      <c r="A8" s="79">
        <f>COUNTIFS(C12:C21, "Mandatory", D12:D21, "No")</f>
        <v>0</v>
      </c>
      <c r="B8" s="17" t="str">
        <f>IF(A8&gt;0,"Error! You have indicated [No] for at least 1 of the Mandatory requirements. All Mandatory requirements must be met. Please do not proceed until all requirements can be met.","")</f>
        <v/>
      </c>
      <c r="C8" s="17"/>
      <c r="D8" s="8"/>
      <c r="E8" s="8"/>
    </row>
    <row r="9" spans="1:6" ht="112.5" customHeight="1" x14ac:dyDescent="0.3">
      <c r="D9" s="8"/>
      <c r="E9" s="8"/>
    </row>
    <row r="10" spans="1:6" x14ac:dyDescent="0.3">
      <c r="D10" s="8"/>
      <c r="E10" s="8"/>
    </row>
    <row r="11" spans="1:6" s="2" customFormat="1" x14ac:dyDescent="0.3">
      <c r="A11" s="14" t="s">
        <v>8</v>
      </c>
      <c r="B11" s="15" t="s">
        <v>9</v>
      </c>
      <c r="C11" s="15" t="s">
        <v>10</v>
      </c>
      <c r="D11" s="15" t="s">
        <v>11</v>
      </c>
      <c r="E11" s="15" t="s">
        <v>12</v>
      </c>
    </row>
    <row r="12" spans="1:6" s="2" customFormat="1" ht="28.8" x14ac:dyDescent="0.3">
      <c r="A12" s="80">
        <v>1</v>
      </c>
      <c r="B12" s="40" t="s">
        <v>13</v>
      </c>
      <c r="C12" s="81" t="s">
        <v>14</v>
      </c>
      <c r="D12" s="55"/>
      <c r="E12" s="84" t="s">
        <v>15</v>
      </c>
    </row>
    <row r="13" spans="1:6" s="2" customFormat="1" ht="28.8" x14ac:dyDescent="0.3">
      <c r="A13" s="80">
        <v>2</v>
      </c>
      <c r="B13" s="82" t="s">
        <v>16</v>
      </c>
      <c r="C13" s="81" t="s">
        <v>14</v>
      </c>
      <c r="D13" s="55"/>
      <c r="E13" s="84" t="s">
        <v>17</v>
      </c>
    </row>
    <row r="14" spans="1:6" s="2" customFormat="1" ht="28.8" x14ac:dyDescent="0.3">
      <c r="A14" s="80">
        <v>3</v>
      </c>
      <c r="B14" s="40" t="s">
        <v>18</v>
      </c>
      <c r="C14" s="81" t="s">
        <v>14</v>
      </c>
      <c r="D14" s="55"/>
      <c r="E14" s="84" t="s">
        <v>19</v>
      </c>
    </row>
    <row r="15" spans="1:6" ht="43.2" x14ac:dyDescent="0.3">
      <c r="A15" s="83">
        <v>4</v>
      </c>
      <c r="B15" s="81" t="s">
        <v>20</v>
      </c>
      <c r="C15" s="81" t="s">
        <v>21</v>
      </c>
      <c r="D15" s="55"/>
      <c r="E15" s="28" t="s">
        <v>22</v>
      </c>
    </row>
    <row r="16" spans="1:6" ht="28.8" x14ac:dyDescent="0.3">
      <c r="A16" s="83">
        <v>5</v>
      </c>
      <c r="B16" s="81" t="s">
        <v>132</v>
      </c>
      <c r="C16" s="81" t="s">
        <v>14</v>
      </c>
      <c r="D16" s="55"/>
      <c r="E16" s="28" t="s">
        <v>133</v>
      </c>
    </row>
    <row r="17" spans="1:5" ht="57.6" x14ac:dyDescent="0.3">
      <c r="A17" s="83">
        <v>6</v>
      </c>
      <c r="B17" s="81" t="s">
        <v>23</v>
      </c>
      <c r="C17" s="81" t="s">
        <v>21</v>
      </c>
      <c r="D17" s="55"/>
      <c r="E17" s="28" t="s">
        <v>22</v>
      </c>
    </row>
    <row r="18" spans="1:5" ht="115.2" x14ac:dyDescent="0.3">
      <c r="A18" s="83">
        <v>7</v>
      </c>
      <c r="B18" s="81" t="s">
        <v>137</v>
      </c>
      <c r="C18" s="81" t="s">
        <v>21</v>
      </c>
      <c r="D18" s="55"/>
      <c r="E18" s="85" t="s">
        <v>138</v>
      </c>
    </row>
    <row r="19" spans="1:5" ht="28.8" x14ac:dyDescent="0.3">
      <c r="A19" s="83">
        <v>8</v>
      </c>
      <c r="B19" s="81" t="s">
        <v>134</v>
      </c>
      <c r="C19" s="81" t="s">
        <v>21</v>
      </c>
      <c r="D19" s="55"/>
      <c r="E19" s="28" t="s">
        <v>135</v>
      </c>
    </row>
    <row r="20" spans="1:5" ht="57.6" x14ac:dyDescent="0.3">
      <c r="A20" s="83">
        <v>9</v>
      </c>
      <c r="B20" s="81" t="s">
        <v>124</v>
      </c>
      <c r="C20" s="81" t="s">
        <v>14</v>
      </c>
      <c r="D20" s="55"/>
      <c r="E20" s="28" t="s">
        <v>22</v>
      </c>
    </row>
    <row r="21" spans="1:5" ht="86.4" x14ac:dyDescent="0.3">
      <c r="A21" s="83">
        <v>10</v>
      </c>
      <c r="B21" s="81" t="s">
        <v>125</v>
      </c>
      <c r="C21" s="81" t="s">
        <v>14</v>
      </c>
      <c r="D21" s="55"/>
      <c r="E21" s="28" t="s">
        <v>126</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phri2MABPAcr9V/7kiSR7SMP5zgihk/u8lAzP0twS2nqBgwawRPMhvBoxm1NFHE141Iyls5jAr51c30oEeo7gQ==" saltValue="SRniV7RUxKQ53WeJ3yr3BQ=="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5E19FC9F-22C7-4948-B61C-C6229F304F0F}"/>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08"/>
  <sheetViews>
    <sheetView showGridLines="0" zoomScale="85" zoomScaleNormal="85" workbookViewId="0">
      <selection activeCell="A3" sqref="A3"/>
    </sheetView>
  </sheetViews>
  <sheetFormatPr defaultColWidth="9.21875" defaultRowHeight="14.4" zeroHeight="1" x14ac:dyDescent="0.3"/>
  <cols>
    <col min="1" max="1" width="6.44140625" style="62" customWidth="1"/>
    <col min="2" max="2" width="102.5546875" style="60" customWidth="1"/>
    <col min="3" max="4" width="12.5546875" style="60" customWidth="1"/>
    <col min="5" max="5" width="72.5546875" style="60" customWidth="1"/>
    <col min="6" max="6" width="2.5546875" style="60" customWidth="1"/>
    <col min="7" max="7" width="19.5546875" style="61" customWidth="1"/>
    <col min="8" max="16384" width="9.21875" style="60"/>
  </cols>
  <sheetData>
    <row r="1" spans="1:7" x14ac:dyDescent="0.3">
      <c r="A1" s="24" t="s">
        <v>0</v>
      </c>
      <c r="D1" s="10"/>
      <c r="E1" s="10" t="str">
        <f>Instructions!$C$1</f>
        <v>Version: 25-2.0</v>
      </c>
      <c r="F1" s="5"/>
    </row>
    <row r="2" spans="1:7" x14ac:dyDescent="0.3">
      <c r="D2" s="10"/>
      <c r="E2" s="22">
        <f>Instructions!C2</f>
        <v>45778</v>
      </c>
      <c r="F2" s="5"/>
    </row>
    <row r="3" spans="1:7" s="64" customFormat="1" ht="32.1" customHeight="1" x14ac:dyDescent="0.3">
      <c r="A3" s="16" t="s">
        <v>122</v>
      </c>
      <c r="B3" s="16"/>
      <c r="C3" s="16"/>
      <c r="D3" s="16"/>
      <c r="E3" s="16"/>
      <c r="F3" s="16"/>
      <c r="G3" s="63"/>
    </row>
    <row r="4" spans="1:7" x14ac:dyDescent="0.3"/>
    <row r="5" spans="1:7" x14ac:dyDescent="0.3">
      <c r="A5" s="88" t="s">
        <v>24</v>
      </c>
      <c r="B5" s="88"/>
      <c r="C5" s="88"/>
      <c r="D5" s="88"/>
      <c r="E5" s="88"/>
    </row>
    <row r="6" spans="1:7" ht="108" customHeight="1" x14ac:dyDescent="0.3">
      <c r="A6" s="88" t="s">
        <v>76</v>
      </c>
      <c r="B6" s="88"/>
      <c r="C6" s="88"/>
      <c r="D6" s="88"/>
      <c r="E6" s="88"/>
    </row>
    <row r="7" spans="1:7" x14ac:dyDescent="0.3">
      <c r="A7" s="65"/>
      <c r="B7" s="65"/>
      <c r="C7" s="65"/>
      <c r="D7" s="65"/>
      <c r="E7" s="65"/>
    </row>
    <row r="8" spans="1:7" x14ac:dyDescent="0.3">
      <c r="A8" s="9" t="s">
        <v>6</v>
      </c>
      <c r="B8" s="65"/>
      <c r="C8" s="11"/>
      <c r="D8" s="65"/>
      <c r="E8" s="11"/>
    </row>
    <row r="9" spans="1:7" x14ac:dyDescent="0.3">
      <c r="A9" s="9"/>
      <c r="B9" s="65" t="s">
        <v>7</v>
      </c>
      <c r="C9" s="11"/>
      <c r="D9" s="65"/>
      <c r="E9" s="11"/>
    </row>
    <row r="10" spans="1:7" ht="39.6" customHeight="1" x14ac:dyDescent="0.3">
      <c r="A10" s="53">
        <f>IF(COUNTIF('Data for graphs'!C13:R13,"&gt;0")&lt;=1, 0, COUNTIF('Data for graphs'!C13:R13,"&gt;0"))</f>
        <v>0</v>
      </c>
      <c r="B10" s="17" t="str">
        <f>IF(A10&gt;0,"Error! You have responded in multiple solution categories. Please ONLY provide responses for the selected solution category.","")</f>
        <v/>
      </c>
      <c r="C10" s="9"/>
      <c r="D10" s="65"/>
      <c r="E10" s="11"/>
    </row>
    <row r="11" spans="1:7" ht="39.6" customHeight="1" x14ac:dyDescent="0.3">
      <c r="A11" s="53" cm="1">
        <f t="array" ref="A11">SUMPRODUCT((C21:C89="Mandatory")*(D21:D89="No"))</f>
        <v>0</v>
      </c>
      <c r="B11" s="17" t="str">
        <f>IF(A10&gt;0,"Error! You have indicated [NO] for at least 1 of the Mandatory requirements. Please do not proceed until all requirements can be met.","")</f>
        <v/>
      </c>
      <c r="C11" s="9"/>
      <c r="D11" s="65"/>
      <c r="E11" s="11"/>
    </row>
    <row r="12" spans="1:7" ht="133.5" customHeight="1" x14ac:dyDescent="0.3">
      <c r="B12" s="65"/>
      <c r="D12" s="65"/>
    </row>
    <row r="13" spans="1:7" x14ac:dyDescent="0.3">
      <c r="A13" s="2" t="s">
        <v>25</v>
      </c>
      <c r="B13" s="2"/>
      <c r="C13" s="2"/>
      <c r="D13" s="2"/>
      <c r="E13" s="2"/>
    </row>
    <row r="14" spans="1:7" x14ac:dyDescent="0.3">
      <c r="A14" s="62">
        <v>1</v>
      </c>
      <c r="B14" s="21" t="s">
        <v>72</v>
      </c>
      <c r="C14" s="2"/>
      <c r="D14" s="2"/>
      <c r="E14" s="2"/>
    </row>
    <row r="15" spans="1:7" x14ac:dyDescent="0.3">
      <c r="A15" s="62">
        <v>2</v>
      </c>
      <c r="B15" s="21" t="s">
        <v>73</v>
      </c>
      <c r="C15" s="2"/>
      <c r="D15" s="2"/>
      <c r="E15" s="2"/>
    </row>
    <row r="16" spans="1:7" x14ac:dyDescent="0.3">
      <c r="A16" s="62">
        <v>3</v>
      </c>
      <c r="B16" s="21" t="s">
        <v>74</v>
      </c>
      <c r="C16" s="2"/>
      <c r="D16" s="2"/>
      <c r="E16" s="2"/>
    </row>
    <row r="17" spans="1:7" x14ac:dyDescent="0.3">
      <c r="A17" s="62">
        <v>4</v>
      </c>
      <c r="B17" s="21" t="s">
        <v>75</v>
      </c>
      <c r="C17" s="2"/>
      <c r="D17" s="2"/>
      <c r="E17" s="2"/>
    </row>
    <row r="18" spans="1:7" x14ac:dyDescent="0.3">
      <c r="B18" s="65"/>
      <c r="D18" s="65"/>
    </row>
    <row r="19" spans="1:7" s="2" customFormat="1" x14ac:dyDescent="0.3">
      <c r="A19" s="14" t="s">
        <v>8</v>
      </c>
      <c r="B19" s="15" t="s">
        <v>9</v>
      </c>
      <c r="C19" s="15" t="s">
        <v>10</v>
      </c>
      <c r="D19" s="15" t="s">
        <v>11</v>
      </c>
      <c r="E19" s="15" t="s">
        <v>12</v>
      </c>
      <c r="G19" s="27"/>
    </row>
    <row r="20" spans="1:7" ht="72" x14ac:dyDescent="0.3">
      <c r="A20" s="66">
        <v>1</v>
      </c>
      <c r="B20" s="67" t="s">
        <v>77</v>
      </c>
      <c r="C20" s="67"/>
      <c r="D20" s="67"/>
      <c r="E20" s="67"/>
      <c r="G20" s="68" t="s">
        <v>26</v>
      </c>
    </row>
    <row r="21" spans="1:7" s="74" customFormat="1" x14ac:dyDescent="0.3">
      <c r="A21" s="69">
        <f t="shared" ref="A21:A32" si="0">A20+0.01</f>
        <v>1.01</v>
      </c>
      <c r="B21" s="70" t="s">
        <v>81</v>
      </c>
      <c r="C21" s="71" t="s">
        <v>21</v>
      </c>
      <c r="D21" s="72"/>
      <c r="E21" s="73" t="s">
        <v>28</v>
      </c>
      <c r="G21" s="68" t="s">
        <v>26</v>
      </c>
    </row>
    <row r="22" spans="1:7" s="74" customFormat="1" x14ac:dyDescent="0.3">
      <c r="A22" s="69">
        <f t="shared" si="0"/>
        <v>1.02</v>
      </c>
      <c r="B22" s="70" t="s">
        <v>91</v>
      </c>
      <c r="C22" s="71" t="s">
        <v>27</v>
      </c>
      <c r="D22" s="72"/>
      <c r="E22" s="73" t="s">
        <v>28</v>
      </c>
      <c r="G22" s="68" t="s">
        <v>26</v>
      </c>
    </row>
    <row r="23" spans="1:7" s="74" customFormat="1" ht="28.8" x14ac:dyDescent="0.3">
      <c r="A23" s="69">
        <f t="shared" si="0"/>
        <v>1.03</v>
      </c>
      <c r="B23" s="70" t="s">
        <v>83</v>
      </c>
      <c r="C23" s="71" t="s">
        <v>27</v>
      </c>
      <c r="D23" s="72"/>
      <c r="E23" s="73" t="s">
        <v>28</v>
      </c>
      <c r="G23" s="68" t="s">
        <v>26</v>
      </c>
    </row>
    <row r="24" spans="1:7" s="74" customFormat="1" x14ac:dyDescent="0.3">
      <c r="A24" s="69">
        <f t="shared" si="0"/>
        <v>1.04</v>
      </c>
      <c r="B24" s="70" t="s">
        <v>84</v>
      </c>
      <c r="C24" s="71" t="s">
        <v>27</v>
      </c>
      <c r="D24" s="72"/>
      <c r="E24" s="73" t="s">
        <v>28</v>
      </c>
      <c r="G24" s="68" t="s">
        <v>26</v>
      </c>
    </row>
    <row r="25" spans="1:7" s="74" customFormat="1" x14ac:dyDescent="0.3">
      <c r="A25" s="69">
        <f t="shared" si="0"/>
        <v>1.05</v>
      </c>
      <c r="B25" s="70" t="s">
        <v>85</v>
      </c>
      <c r="C25" s="71" t="s">
        <v>27</v>
      </c>
      <c r="D25" s="72"/>
      <c r="E25" s="73" t="s">
        <v>28</v>
      </c>
      <c r="G25" s="68" t="s">
        <v>26</v>
      </c>
    </row>
    <row r="26" spans="1:7" s="74" customFormat="1" ht="28.8" x14ac:dyDescent="0.3">
      <c r="A26" s="69">
        <f t="shared" si="0"/>
        <v>1.06</v>
      </c>
      <c r="B26" s="70" t="s">
        <v>86</v>
      </c>
      <c r="C26" s="71" t="s">
        <v>27</v>
      </c>
      <c r="D26" s="72"/>
      <c r="E26" s="73" t="s">
        <v>28</v>
      </c>
      <c r="G26" s="68" t="s">
        <v>26</v>
      </c>
    </row>
    <row r="27" spans="1:7" s="74" customFormat="1" ht="28.8" x14ac:dyDescent="0.3">
      <c r="A27" s="69">
        <f t="shared" si="0"/>
        <v>1.07</v>
      </c>
      <c r="B27" s="70" t="s">
        <v>87</v>
      </c>
      <c r="C27" s="71" t="s">
        <v>21</v>
      </c>
      <c r="D27" s="72"/>
      <c r="E27" s="73" t="s">
        <v>28</v>
      </c>
      <c r="G27" s="68" t="s">
        <v>26</v>
      </c>
    </row>
    <row r="28" spans="1:7" s="74" customFormat="1" x14ac:dyDescent="0.3">
      <c r="A28" s="69">
        <f t="shared" si="0"/>
        <v>1.08</v>
      </c>
      <c r="B28" s="70" t="s">
        <v>88</v>
      </c>
      <c r="C28" s="71" t="s">
        <v>27</v>
      </c>
      <c r="D28" s="72"/>
      <c r="E28" s="73" t="s">
        <v>28</v>
      </c>
      <c r="G28" s="68" t="s">
        <v>26</v>
      </c>
    </row>
    <row r="29" spans="1:7" s="74" customFormat="1" ht="28.8" x14ac:dyDescent="0.3">
      <c r="A29" s="69">
        <f t="shared" si="0"/>
        <v>1.0900000000000001</v>
      </c>
      <c r="B29" s="70" t="s">
        <v>89</v>
      </c>
      <c r="C29" s="71" t="s">
        <v>21</v>
      </c>
      <c r="D29" s="72"/>
      <c r="E29" s="73" t="s">
        <v>28</v>
      </c>
      <c r="G29" s="68" t="s">
        <v>26</v>
      </c>
    </row>
    <row r="30" spans="1:7" s="74" customFormat="1" ht="57.6" x14ac:dyDescent="0.3">
      <c r="A30" s="69">
        <f t="shared" si="0"/>
        <v>1.1000000000000001</v>
      </c>
      <c r="B30" s="70" t="s">
        <v>92</v>
      </c>
      <c r="C30" s="71" t="s">
        <v>27</v>
      </c>
      <c r="D30" s="72"/>
      <c r="E30" s="73" t="s">
        <v>28</v>
      </c>
      <c r="G30" s="68" t="s">
        <v>26</v>
      </c>
    </row>
    <row r="31" spans="1:7" s="74" customFormat="1" ht="129.6" x14ac:dyDescent="0.3">
      <c r="A31" s="69">
        <f t="shared" si="0"/>
        <v>1.1100000000000001</v>
      </c>
      <c r="B31" s="70" t="s">
        <v>94</v>
      </c>
      <c r="C31" s="71" t="s">
        <v>27</v>
      </c>
      <c r="D31" s="72"/>
      <c r="E31" s="73" t="s">
        <v>28</v>
      </c>
      <c r="G31" s="68" t="s">
        <v>26</v>
      </c>
    </row>
    <row r="32" spans="1:7" s="74" customFormat="1" ht="187.2" x14ac:dyDescent="0.3">
      <c r="A32" s="69">
        <f t="shared" si="0"/>
        <v>1.1200000000000001</v>
      </c>
      <c r="B32" s="70" t="s">
        <v>95</v>
      </c>
      <c r="C32" s="71" t="s">
        <v>27</v>
      </c>
      <c r="D32" s="72"/>
      <c r="E32" s="73" t="s">
        <v>28</v>
      </c>
      <c r="G32" s="68" t="s">
        <v>26</v>
      </c>
    </row>
    <row r="33" spans="1:7" s="74" customFormat="1" ht="57.6" x14ac:dyDescent="0.3">
      <c r="A33" s="66">
        <v>2</v>
      </c>
      <c r="B33" s="67" t="s">
        <v>78</v>
      </c>
      <c r="C33" s="67"/>
      <c r="D33" s="67"/>
      <c r="E33" s="67"/>
      <c r="G33" s="68" t="s">
        <v>26</v>
      </c>
    </row>
    <row r="34" spans="1:7" s="74" customFormat="1" x14ac:dyDescent="0.3">
      <c r="A34" s="75">
        <f t="shared" ref="A34:A43" si="1">A33+0.01</f>
        <v>2.0099999999999998</v>
      </c>
      <c r="B34" s="70" t="s">
        <v>81</v>
      </c>
      <c r="C34" s="71" t="s">
        <v>21</v>
      </c>
      <c r="D34" s="72"/>
      <c r="E34" s="73" t="s">
        <v>28</v>
      </c>
      <c r="G34" s="68" t="s">
        <v>26</v>
      </c>
    </row>
    <row r="35" spans="1:7" s="74" customFormat="1" ht="187.2" x14ac:dyDescent="0.3">
      <c r="A35" s="75">
        <f t="shared" si="1"/>
        <v>2.0199999999999996</v>
      </c>
      <c r="B35" s="70" t="s">
        <v>96</v>
      </c>
      <c r="C35" s="71" t="s">
        <v>21</v>
      </c>
      <c r="D35" s="72"/>
      <c r="E35" s="73" t="s">
        <v>28</v>
      </c>
      <c r="G35" s="68" t="s">
        <v>26</v>
      </c>
    </row>
    <row r="36" spans="1:7" s="74" customFormat="1" ht="72" x14ac:dyDescent="0.3">
      <c r="A36" s="75">
        <f t="shared" si="1"/>
        <v>2.0299999999999994</v>
      </c>
      <c r="B36" s="70" t="s">
        <v>97</v>
      </c>
      <c r="C36" s="76" t="s">
        <v>27</v>
      </c>
      <c r="D36" s="72"/>
      <c r="E36" s="73" t="s">
        <v>28</v>
      </c>
      <c r="G36" s="68" t="s">
        <v>26</v>
      </c>
    </row>
    <row r="37" spans="1:7" s="74" customFormat="1" ht="187.2" x14ac:dyDescent="0.3">
      <c r="A37" s="75">
        <f t="shared" si="1"/>
        <v>2.0399999999999991</v>
      </c>
      <c r="B37" s="70" t="s">
        <v>98</v>
      </c>
      <c r="C37" s="76" t="s">
        <v>21</v>
      </c>
      <c r="D37" s="72"/>
      <c r="E37" s="73" t="s">
        <v>28</v>
      </c>
      <c r="G37" s="68" t="s">
        <v>26</v>
      </c>
    </row>
    <row r="38" spans="1:7" s="74" customFormat="1" ht="43.2" x14ac:dyDescent="0.3">
      <c r="A38" s="75">
        <f t="shared" si="1"/>
        <v>2.0499999999999989</v>
      </c>
      <c r="B38" s="70" t="s">
        <v>99</v>
      </c>
      <c r="C38" s="76" t="s">
        <v>27</v>
      </c>
      <c r="D38" s="72"/>
      <c r="E38" s="73" t="s">
        <v>28</v>
      </c>
      <c r="G38" s="68" t="s">
        <v>26</v>
      </c>
    </row>
    <row r="39" spans="1:7" s="74" customFormat="1" x14ac:dyDescent="0.3">
      <c r="A39" s="75">
        <f t="shared" si="1"/>
        <v>2.0599999999999987</v>
      </c>
      <c r="B39" s="70" t="s">
        <v>100</v>
      </c>
      <c r="C39" s="76" t="s">
        <v>21</v>
      </c>
      <c r="D39" s="72"/>
      <c r="E39" s="73" t="s">
        <v>28</v>
      </c>
      <c r="G39" s="68" t="s">
        <v>26</v>
      </c>
    </row>
    <row r="40" spans="1:7" s="74" customFormat="1" ht="28.8" x14ac:dyDescent="0.3">
      <c r="A40" s="75">
        <f t="shared" si="1"/>
        <v>2.0699999999999985</v>
      </c>
      <c r="B40" s="70" t="s">
        <v>102</v>
      </c>
      <c r="C40" s="76" t="s">
        <v>21</v>
      </c>
      <c r="D40" s="72"/>
      <c r="E40" s="73" t="s">
        <v>28</v>
      </c>
      <c r="G40" s="68" t="s">
        <v>26</v>
      </c>
    </row>
    <row r="41" spans="1:7" s="74" customFormat="1" ht="57.6" x14ac:dyDescent="0.3">
      <c r="A41" s="75">
        <f t="shared" si="1"/>
        <v>2.0799999999999983</v>
      </c>
      <c r="B41" s="70" t="s">
        <v>103</v>
      </c>
      <c r="C41" s="76" t="s">
        <v>27</v>
      </c>
      <c r="D41" s="72"/>
      <c r="E41" s="73" t="s">
        <v>28</v>
      </c>
      <c r="G41" s="68" t="s">
        <v>26</v>
      </c>
    </row>
    <row r="42" spans="1:7" s="74" customFormat="1" ht="115.2" x14ac:dyDescent="0.3">
      <c r="A42" s="75">
        <f t="shared" si="1"/>
        <v>2.0899999999999981</v>
      </c>
      <c r="B42" s="70" t="s">
        <v>93</v>
      </c>
      <c r="C42" s="76" t="s">
        <v>27</v>
      </c>
      <c r="D42" s="72"/>
      <c r="E42" s="73" t="s">
        <v>28</v>
      </c>
      <c r="G42" s="68" t="s">
        <v>26</v>
      </c>
    </row>
    <row r="43" spans="1:7" s="74" customFormat="1" ht="187.2" x14ac:dyDescent="0.3">
      <c r="A43" s="75">
        <f t="shared" si="1"/>
        <v>2.0999999999999979</v>
      </c>
      <c r="B43" s="70" t="s">
        <v>104</v>
      </c>
      <c r="C43" s="76" t="s">
        <v>27</v>
      </c>
      <c r="D43" s="72"/>
      <c r="E43" s="73" t="s">
        <v>28</v>
      </c>
      <c r="G43" s="68" t="s">
        <v>26</v>
      </c>
    </row>
    <row r="44" spans="1:7" s="74" customFormat="1" ht="43.2" x14ac:dyDescent="0.3">
      <c r="A44" s="66">
        <v>3</v>
      </c>
      <c r="B44" s="67" t="s">
        <v>79</v>
      </c>
      <c r="C44" s="67"/>
      <c r="D44" s="67"/>
      <c r="E44" s="67"/>
      <c r="G44" s="68" t="s">
        <v>26</v>
      </c>
    </row>
    <row r="45" spans="1:7" s="74" customFormat="1" x14ac:dyDescent="0.3">
      <c r="A45" s="75">
        <f t="shared" ref="A45:A89" si="2">A44+0.01</f>
        <v>3.01</v>
      </c>
      <c r="B45" s="70" t="s">
        <v>81</v>
      </c>
      <c r="C45" s="71" t="s">
        <v>21</v>
      </c>
      <c r="D45" s="72"/>
      <c r="E45" s="73" t="s">
        <v>28</v>
      </c>
      <c r="G45" s="68" t="s">
        <v>26</v>
      </c>
    </row>
    <row r="46" spans="1:7" s="74" customFormat="1" ht="28.8" x14ac:dyDescent="0.3">
      <c r="A46" s="75">
        <f t="shared" si="2"/>
        <v>3.0199999999999996</v>
      </c>
      <c r="B46" s="70" t="s">
        <v>115</v>
      </c>
      <c r="C46" s="71" t="s">
        <v>27</v>
      </c>
      <c r="D46" s="72"/>
      <c r="E46" s="73" t="s">
        <v>28</v>
      </c>
      <c r="G46" s="68" t="s">
        <v>26</v>
      </c>
    </row>
    <row r="47" spans="1:7" s="74" customFormat="1" ht="28.8" x14ac:dyDescent="0.3">
      <c r="A47" s="75">
        <f t="shared" si="2"/>
        <v>3.0299999999999994</v>
      </c>
      <c r="B47" s="70" t="s">
        <v>116</v>
      </c>
      <c r="C47" s="71" t="s">
        <v>27</v>
      </c>
      <c r="D47" s="72"/>
      <c r="E47" s="73" t="s">
        <v>28</v>
      </c>
      <c r="G47" s="68" t="s">
        <v>26</v>
      </c>
    </row>
    <row r="48" spans="1:7" s="74" customFormat="1" ht="28.8" x14ac:dyDescent="0.3">
      <c r="A48" s="75">
        <f t="shared" si="2"/>
        <v>3.0399999999999991</v>
      </c>
      <c r="B48" s="70" t="s">
        <v>117</v>
      </c>
      <c r="C48" s="71" t="s">
        <v>27</v>
      </c>
      <c r="D48" s="72"/>
      <c r="E48" s="73" t="s">
        <v>28</v>
      </c>
      <c r="G48" s="68" t="s">
        <v>26</v>
      </c>
    </row>
    <row r="49" spans="1:7" s="74" customFormat="1" ht="28.8" x14ac:dyDescent="0.3">
      <c r="A49" s="75">
        <f t="shared" si="2"/>
        <v>3.0499999999999989</v>
      </c>
      <c r="B49" s="70" t="s">
        <v>114</v>
      </c>
      <c r="C49" s="71" t="s">
        <v>27</v>
      </c>
      <c r="D49" s="72"/>
      <c r="E49" s="73" t="s">
        <v>28</v>
      </c>
      <c r="G49" s="68" t="s">
        <v>26</v>
      </c>
    </row>
    <row r="50" spans="1:7" s="74" customFormat="1" ht="28.8" x14ac:dyDescent="0.3">
      <c r="A50" s="75">
        <f t="shared" si="2"/>
        <v>3.0599999999999987</v>
      </c>
      <c r="B50" s="70" t="s">
        <v>113</v>
      </c>
      <c r="C50" s="71" t="s">
        <v>27</v>
      </c>
      <c r="D50" s="72"/>
      <c r="E50" s="73" t="s">
        <v>28</v>
      </c>
      <c r="G50" s="68" t="s">
        <v>26</v>
      </c>
    </row>
    <row r="51" spans="1:7" s="74" customFormat="1" ht="28.8" x14ac:dyDescent="0.3">
      <c r="A51" s="75">
        <f t="shared" si="2"/>
        <v>3.0699999999999985</v>
      </c>
      <c r="B51" s="70" t="s">
        <v>112</v>
      </c>
      <c r="C51" s="71" t="s">
        <v>27</v>
      </c>
      <c r="D51" s="72"/>
      <c r="E51" s="73" t="s">
        <v>28</v>
      </c>
      <c r="G51" s="68" t="s">
        <v>26</v>
      </c>
    </row>
    <row r="52" spans="1:7" s="74" customFormat="1" ht="28.8" x14ac:dyDescent="0.3">
      <c r="A52" s="75">
        <f t="shared" si="2"/>
        <v>3.0799999999999983</v>
      </c>
      <c r="B52" s="70" t="s">
        <v>111</v>
      </c>
      <c r="C52" s="71" t="s">
        <v>21</v>
      </c>
      <c r="D52" s="72"/>
      <c r="E52" s="73" t="s">
        <v>28</v>
      </c>
      <c r="G52" s="68" t="s">
        <v>26</v>
      </c>
    </row>
    <row r="53" spans="1:7" s="74" customFormat="1" ht="86.4" x14ac:dyDescent="0.3">
      <c r="A53" s="75">
        <f t="shared" si="2"/>
        <v>3.0899999999999981</v>
      </c>
      <c r="B53" s="70" t="s">
        <v>110</v>
      </c>
      <c r="C53" s="71" t="s">
        <v>27</v>
      </c>
      <c r="D53" s="72"/>
      <c r="E53" s="73" t="s">
        <v>28</v>
      </c>
      <c r="G53" s="68" t="s">
        <v>26</v>
      </c>
    </row>
    <row r="54" spans="1:7" s="74" customFormat="1" ht="86.4" x14ac:dyDescent="0.3">
      <c r="A54" s="75">
        <f t="shared" si="2"/>
        <v>3.0999999999999979</v>
      </c>
      <c r="B54" s="70" t="s">
        <v>109</v>
      </c>
      <c r="C54" s="71" t="s">
        <v>27</v>
      </c>
      <c r="D54" s="72"/>
      <c r="E54" s="73" t="s">
        <v>28</v>
      </c>
      <c r="G54" s="68" t="s">
        <v>26</v>
      </c>
    </row>
    <row r="55" spans="1:7" s="74" customFormat="1" ht="43.2" x14ac:dyDescent="0.3">
      <c r="A55" s="75">
        <f t="shared" si="2"/>
        <v>3.1099999999999977</v>
      </c>
      <c r="B55" s="70" t="s">
        <v>108</v>
      </c>
      <c r="C55" s="71" t="s">
        <v>27</v>
      </c>
      <c r="D55" s="72"/>
      <c r="E55" s="73" t="s">
        <v>28</v>
      </c>
      <c r="G55" s="68" t="s">
        <v>26</v>
      </c>
    </row>
    <row r="56" spans="1:7" ht="28.8" x14ac:dyDescent="0.3">
      <c r="A56" s="75">
        <f t="shared" si="2"/>
        <v>3.1199999999999974</v>
      </c>
      <c r="B56" s="70" t="s">
        <v>107</v>
      </c>
      <c r="C56" s="71" t="s">
        <v>27</v>
      </c>
      <c r="D56" s="72"/>
      <c r="E56" s="73" t="s">
        <v>28</v>
      </c>
      <c r="G56" s="68" t="s">
        <v>26</v>
      </c>
    </row>
    <row r="57" spans="1:7" ht="72" x14ac:dyDescent="0.3">
      <c r="A57" s="75">
        <f t="shared" si="2"/>
        <v>3.1299999999999972</v>
      </c>
      <c r="B57" s="70" t="s">
        <v>106</v>
      </c>
      <c r="C57" s="71" t="s">
        <v>27</v>
      </c>
      <c r="D57" s="72"/>
      <c r="E57" s="73" t="s">
        <v>28</v>
      </c>
      <c r="G57" s="68" t="s">
        <v>26</v>
      </c>
    </row>
    <row r="58" spans="1:7" ht="115.2" x14ac:dyDescent="0.3">
      <c r="A58" s="75">
        <f t="shared" si="2"/>
        <v>3.139999999999997</v>
      </c>
      <c r="B58" s="70" t="s">
        <v>93</v>
      </c>
      <c r="C58" s="71" t="s">
        <v>27</v>
      </c>
      <c r="D58" s="72"/>
      <c r="E58" s="73" t="s">
        <v>28</v>
      </c>
      <c r="G58" s="68" t="s">
        <v>26</v>
      </c>
    </row>
    <row r="59" spans="1:7" ht="187.2" x14ac:dyDescent="0.3">
      <c r="A59" s="75">
        <f t="shared" si="2"/>
        <v>3.1499999999999968</v>
      </c>
      <c r="B59" s="70" t="s">
        <v>105</v>
      </c>
      <c r="C59" s="71" t="s">
        <v>27</v>
      </c>
      <c r="D59" s="72"/>
      <c r="E59" s="73" t="s">
        <v>28</v>
      </c>
      <c r="G59" s="68" t="s">
        <v>26</v>
      </c>
    </row>
    <row r="60" spans="1:7" ht="43.2" x14ac:dyDescent="0.3">
      <c r="A60" s="67">
        <v>4</v>
      </c>
      <c r="B60" s="67" t="s">
        <v>80</v>
      </c>
      <c r="C60" s="67"/>
      <c r="D60" s="67"/>
      <c r="E60" s="67"/>
      <c r="G60" s="68" t="s">
        <v>26</v>
      </c>
    </row>
    <row r="61" spans="1:7" x14ac:dyDescent="0.3">
      <c r="A61" s="75">
        <f t="shared" si="2"/>
        <v>4.01</v>
      </c>
      <c r="B61" s="70" t="s">
        <v>81</v>
      </c>
      <c r="C61" s="71" t="s">
        <v>21</v>
      </c>
      <c r="D61" s="72"/>
      <c r="E61" s="73" t="s">
        <v>28</v>
      </c>
      <c r="G61" s="68" t="s">
        <v>26</v>
      </c>
    </row>
    <row r="62" spans="1:7" ht="28.8" x14ac:dyDescent="0.3">
      <c r="A62" s="75">
        <f t="shared" si="2"/>
        <v>4.0199999999999996</v>
      </c>
      <c r="B62" s="70" t="s">
        <v>82</v>
      </c>
      <c r="C62" s="71" t="s">
        <v>27</v>
      </c>
      <c r="D62" s="72"/>
      <c r="E62" s="73" t="s">
        <v>28</v>
      </c>
      <c r="G62" s="68" t="s">
        <v>26</v>
      </c>
    </row>
    <row r="63" spans="1:7" ht="28.8" x14ac:dyDescent="0.3">
      <c r="A63" s="75">
        <f t="shared" si="2"/>
        <v>4.0299999999999994</v>
      </c>
      <c r="B63" s="70" t="s">
        <v>83</v>
      </c>
      <c r="C63" s="71" t="s">
        <v>27</v>
      </c>
      <c r="D63" s="72"/>
      <c r="E63" s="73" t="s">
        <v>28</v>
      </c>
      <c r="G63" s="68" t="s">
        <v>26</v>
      </c>
    </row>
    <row r="64" spans="1:7" x14ac:dyDescent="0.3">
      <c r="A64" s="75">
        <f t="shared" si="2"/>
        <v>4.0399999999999991</v>
      </c>
      <c r="B64" s="70" t="s">
        <v>84</v>
      </c>
      <c r="C64" s="71" t="s">
        <v>27</v>
      </c>
      <c r="D64" s="72"/>
      <c r="E64" s="73" t="s">
        <v>28</v>
      </c>
      <c r="G64" s="68" t="s">
        <v>26</v>
      </c>
    </row>
    <row r="65" spans="1:7" x14ac:dyDescent="0.3">
      <c r="A65" s="75">
        <f t="shared" si="2"/>
        <v>4.0499999999999989</v>
      </c>
      <c r="B65" s="70" t="s">
        <v>85</v>
      </c>
      <c r="C65" s="71" t="s">
        <v>27</v>
      </c>
      <c r="D65" s="72"/>
      <c r="E65" s="73" t="s">
        <v>28</v>
      </c>
      <c r="G65" s="68" t="s">
        <v>26</v>
      </c>
    </row>
    <row r="66" spans="1:7" ht="28.8" x14ac:dyDescent="0.3">
      <c r="A66" s="75">
        <f t="shared" si="2"/>
        <v>4.0599999999999987</v>
      </c>
      <c r="B66" s="70" t="s">
        <v>86</v>
      </c>
      <c r="C66" s="71" t="s">
        <v>27</v>
      </c>
      <c r="D66" s="72"/>
      <c r="E66" s="73" t="s">
        <v>28</v>
      </c>
      <c r="G66" s="68" t="s">
        <v>26</v>
      </c>
    </row>
    <row r="67" spans="1:7" ht="28.8" x14ac:dyDescent="0.3">
      <c r="A67" s="75">
        <f t="shared" si="2"/>
        <v>4.0699999999999985</v>
      </c>
      <c r="B67" s="70" t="s">
        <v>87</v>
      </c>
      <c r="C67" s="71" t="s">
        <v>21</v>
      </c>
      <c r="D67" s="72"/>
      <c r="E67" s="73" t="s">
        <v>28</v>
      </c>
      <c r="G67" s="68" t="s">
        <v>26</v>
      </c>
    </row>
    <row r="68" spans="1:7" x14ac:dyDescent="0.3">
      <c r="A68" s="75">
        <f t="shared" si="2"/>
        <v>4.0799999999999983</v>
      </c>
      <c r="B68" s="70" t="s">
        <v>88</v>
      </c>
      <c r="C68" s="71" t="s">
        <v>27</v>
      </c>
      <c r="D68" s="72"/>
      <c r="E68" s="73" t="s">
        <v>28</v>
      </c>
      <c r="G68" s="68" t="s">
        <v>26</v>
      </c>
    </row>
    <row r="69" spans="1:7" ht="28.8" x14ac:dyDescent="0.3">
      <c r="A69" s="75">
        <f t="shared" si="2"/>
        <v>4.0899999999999981</v>
      </c>
      <c r="B69" s="70" t="s">
        <v>89</v>
      </c>
      <c r="C69" s="71" t="s">
        <v>21</v>
      </c>
      <c r="D69" s="72"/>
      <c r="E69" s="73" t="s">
        <v>28</v>
      </c>
      <c r="G69" s="68" t="s">
        <v>26</v>
      </c>
    </row>
    <row r="70" spans="1:7" ht="201.6" x14ac:dyDescent="0.3">
      <c r="A70" s="75">
        <f t="shared" si="2"/>
        <v>4.0999999999999979</v>
      </c>
      <c r="B70" s="70" t="s">
        <v>90</v>
      </c>
      <c r="C70" s="71" t="s">
        <v>21</v>
      </c>
      <c r="D70" s="72"/>
      <c r="E70" s="73" t="s">
        <v>28</v>
      </c>
      <c r="G70" s="68" t="s">
        <v>26</v>
      </c>
    </row>
    <row r="71" spans="1:7" ht="72" x14ac:dyDescent="0.3">
      <c r="A71" s="75">
        <f t="shared" si="2"/>
        <v>4.1099999999999977</v>
      </c>
      <c r="B71" s="70" t="s">
        <v>97</v>
      </c>
      <c r="C71" s="76" t="s">
        <v>27</v>
      </c>
      <c r="D71" s="72"/>
      <c r="E71" s="73" t="s">
        <v>28</v>
      </c>
      <c r="G71" s="68" t="s">
        <v>26</v>
      </c>
    </row>
    <row r="72" spans="1:7" ht="172.8" x14ac:dyDescent="0.3">
      <c r="A72" s="75">
        <f t="shared" si="2"/>
        <v>4.1199999999999974</v>
      </c>
      <c r="B72" s="70" t="s">
        <v>118</v>
      </c>
      <c r="C72" s="76" t="s">
        <v>21</v>
      </c>
      <c r="D72" s="72"/>
      <c r="E72" s="73" t="s">
        <v>28</v>
      </c>
      <c r="G72" s="68" t="s">
        <v>26</v>
      </c>
    </row>
    <row r="73" spans="1:7" ht="28.8" x14ac:dyDescent="0.3">
      <c r="A73" s="75">
        <f t="shared" si="2"/>
        <v>4.1299999999999972</v>
      </c>
      <c r="B73" s="70" t="s">
        <v>119</v>
      </c>
      <c r="C73" s="76" t="s">
        <v>27</v>
      </c>
      <c r="D73" s="72"/>
      <c r="E73" s="73" t="s">
        <v>28</v>
      </c>
      <c r="G73" s="68" t="s">
        <v>26</v>
      </c>
    </row>
    <row r="74" spans="1:7" x14ac:dyDescent="0.3">
      <c r="A74" s="75">
        <f t="shared" si="2"/>
        <v>4.139999999999997</v>
      </c>
      <c r="B74" s="70" t="s">
        <v>100</v>
      </c>
      <c r="C74" s="76" t="s">
        <v>21</v>
      </c>
      <c r="D74" s="72"/>
      <c r="E74" s="73" t="s">
        <v>28</v>
      </c>
      <c r="G74" s="68" t="s">
        <v>26</v>
      </c>
    </row>
    <row r="75" spans="1:7" x14ac:dyDescent="0.3">
      <c r="A75" s="75">
        <f t="shared" si="2"/>
        <v>4.1499999999999968</v>
      </c>
      <c r="B75" s="70" t="s">
        <v>101</v>
      </c>
      <c r="C75" s="76" t="s">
        <v>21</v>
      </c>
      <c r="D75" s="72"/>
      <c r="E75" s="73" t="s">
        <v>28</v>
      </c>
      <c r="G75" s="68" t="s">
        <v>26</v>
      </c>
    </row>
    <row r="76" spans="1:7" ht="43.2" x14ac:dyDescent="0.3">
      <c r="A76" s="75">
        <f t="shared" si="2"/>
        <v>4.1599999999999966</v>
      </c>
      <c r="B76" s="70" t="s">
        <v>120</v>
      </c>
      <c r="C76" s="71" t="s">
        <v>27</v>
      </c>
      <c r="D76" s="72"/>
      <c r="E76" s="73" t="s">
        <v>28</v>
      </c>
      <c r="G76" s="68" t="s">
        <v>26</v>
      </c>
    </row>
    <row r="77" spans="1:7" ht="28.8" x14ac:dyDescent="0.3">
      <c r="A77" s="75">
        <f t="shared" si="2"/>
        <v>4.1699999999999964</v>
      </c>
      <c r="B77" s="70" t="s">
        <v>116</v>
      </c>
      <c r="C77" s="71" t="s">
        <v>27</v>
      </c>
      <c r="D77" s="72"/>
      <c r="E77" s="73" t="s">
        <v>28</v>
      </c>
      <c r="G77" s="68" t="s">
        <v>26</v>
      </c>
    </row>
    <row r="78" spans="1:7" ht="28.8" x14ac:dyDescent="0.3">
      <c r="A78" s="75">
        <f t="shared" si="2"/>
        <v>4.1799999999999962</v>
      </c>
      <c r="B78" s="70" t="s">
        <v>117</v>
      </c>
      <c r="C78" s="71" t="s">
        <v>27</v>
      </c>
      <c r="D78" s="72"/>
      <c r="E78" s="73" t="s">
        <v>28</v>
      </c>
      <c r="G78" s="68" t="s">
        <v>26</v>
      </c>
    </row>
    <row r="79" spans="1:7" ht="28.8" x14ac:dyDescent="0.3">
      <c r="A79" s="75">
        <f t="shared" si="2"/>
        <v>4.1899999999999959</v>
      </c>
      <c r="B79" s="70" t="s">
        <v>114</v>
      </c>
      <c r="C79" s="71" t="s">
        <v>27</v>
      </c>
      <c r="D79" s="72"/>
      <c r="E79" s="73" t="s">
        <v>28</v>
      </c>
      <c r="G79" s="68" t="s">
        <v>26</v>
      </c>
    </row>
    <row r="80" spans="1:7" ht="28.8" x14ac:dyDescent="0.3">
      <c r="A80" s="75">
        <f t="shared" si="2"/>
        <v>4.1999999999999957</v>
      </c>
      <c r="B80" s="70" t="s">
        <v>113</v>
      </c>
      <c r="C80" s="71" t="s">
        <v>27</v>
      </c>
      <c r="D80" s="72"/>
      <c r="E80" s="73" t="s">
        <v>28</v>
      </c>
      <c r="G80" s="68" t="s">
        <v>26</v>
      </c>
    </row>
    <row r="81" spans="1:7" ht="28.8" x14ac:dyDescent="0.3">
      <c r="A81" s="75">
        <f t="shared" si="2"/>
        <v>4.2099999999999955</v>
      </c>
      <c r="B81" s="70" t="s">
        <v>112</v>
      </c>
      <c r="C81" s="71" t="s">
        <v>27</v>
      </c>
      <c r="D81" s="72"/>
      <c r="E81" s="73" t="s">
        <v>28</v>
      </c>
      <c r="G81" s="68" t="s">
        <v>26</v>
      </c>
    </row>
    <row r="82" spans="1:7" ht="28.8" x14ac:dyDescent="0.3">
      <c r="A82" s="75">
        <f t="shared" si="2"/>
        <v>4.2199999999999953</v>
      </c>
      <c r="B82" s="70" t="s">
        <v>111</v>
      </c>
      <c r="C82" s="71" t="s">
        <v>21</v>
      </c>
      <c r="D82" s="72"/>
      <c r="E82" s="73" t="s">
        <v>28</v>
      </c>
      <c r="G82" s="68" t="s">
        <v>26</v>
      </c>
    </row>
    <row r="83" spans="1:7" ht="86.4" x14ac:dyDescent="0.3">
      <c r="A83" s="75">
        <f t="shared" si="2"/>
        <v>4.2299999999999951</v>
      </c>
      <c r="B83" s="70" t="s">
        <v>110</v>
      </c>
      <c r="C83" s="71" t="s">
        <v>27</v>
      </c>
      <c r="D83" s="72"/>
      <c r="E83" s="73" t="s">
        <v>28</v>
      </c>
      <c r="G83" s="68" t="s">
        <v>26</v>
      </c>
    </row>
    <row r="84" spans="1:7" ht="86.4" x14ac:dyDescent="0.3">
      <c r="A84" s="75">
        <f t="shared" si="2"/>
        <v>4.2399999999999949</v>
      </c>
      <c r="B84" s="70" t="s">
        <v>109</v>
      </c>
      <c r="C84" s="71" t="s">
        <v>27</v>
      </c>
      <c r="D84" s="72"/>
      <c r="E84" s="73" t="s">
        <v>28</v>
      </c>
      <c r="G84" s="68" t="s">
        <v>26</v>
      </c>
    </row>
    <row r="85" spans="1:7" ht="43.2" x14ac:dyDescent="0.3">
      <c r="A85" s="75">
        <f t="shared" si="2"/>
        <v>4.2499999999999947</v>
      </c>
      <c r="B85" s="70" t="s">
        <v>108</v>
      </c>
      <c r="C85" s="71" t="s">
        <v>27</v>
      </c>
      <c r="D85" s="72"/>
      <c r="E85" s="73" t="s">
        <v>28</v>
      </c>
      <c r="G85" s="68" t="s">
        <v>26</v>
      </c>
    </row>
    <row r="86" spans="1:7" ht="28.8" x14ac:dyDescent="0.3">
      <c r="A86" s="75">
        <f t="shared" si="2"/>
        <v>4.2599999999999945</v>
      </c>
      <c r="B86" s="70" t="s">
        <v>107</v>
      </c>
      <c r="C86" s="71" t="s">
        <v>27</v>
      </c>
      <c r="D86" s="72"/>
      <c r="E86" s="73" t="s">
        <v>28</v>
      </c>
      <c r="G86" s="68" t="s">
        <v>26</v>
      </c>
    </row>
    <row r="87" spans="1:7" ht="86.4" x14ac:dyDescent="0.3">
      <c r="A87" s="75">
        <f t="shared" si="2"/>
        <v>4.2699999999999942</v>
      </c>
      <c r="B87" s="70" t="s">
        <v>121</v>
      </c>
      <c r="C87" s="71" t="s">
        <v>27</v>
      </c>
      <c r="D87" s="72"/>
      <c r="E87" s="73" t="s">
        <v>28</v>
      </c>
      <c r="G87" s="68" t="s">
        <v>26</v>
      </c>
    </row>
    <row r="88" spans="1:7" ht="115.2" x14ac:dyDescent="0.3">
      <c r="A88" s="75">
        <f t="shared" si="2"/>
        <v>4.279999999999994</v>
      </c>
      <c r="B88" s="70" t="s">
        <v>93</v>
      </c>
      <c r="C88" s="71" t="s">
        <v>27</v>
      </c>
      <c r="D88" s="72"/>
      <c r="E88" s="73" t="s">
        <v>28</v>
      </c>
      <c r="G88" s="68" t="s">
        <v>26</v>
      </c>
    </row>
    <row r="89" spans="1:7" ht="184.35" customHeight="1" x14ac:dyDescent="0.3">
      <c r="A89" s="75">
        <f t="shared" si="2"/>
        <v>4.2899999999999938</v>
      </c>
      <c r="B89" s="70" t="s">
        <v>105</v>
      </c>
      <c r="C89" s="71" t="s">
        <v>27</v>
      </c>
      <c r="D89" s="72"/>
      <c r="E89" s="73" t="s">
        <v>28</v>
      </c>
      <c r="G89" s="68" t="s">
        <v>26</v>
      </c>
    </row>
    <row r="90" spans="1:7" x14ac:dyDescent="0.3"/>
    <row r="91" spans="1:7" x14ac:dyDescent="0.3"/>
    <row r="92" spans="1:7" x14ac:dyDescent="0.3"/>
    <row r="93" spans="1:7" x14ac:dyDescent="0.3"/>
    <row r="94" spans="1:7" x14ac:dyDescent="0.3"/>
    <row r="95" spans="1:7" x14ac:dyDescent="0.3"/>
    <row r="96" spans="1:7"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sheetData>
  <sheetProtection algorithmName="SHA-512" hashValue="roxY3/vLAtkbhgcFxDmtaSVGjby2JN181ARp/0uEFCRi674HgO8tvUk52kz6wFqElUq8krFA5yONeC38TQxefA==" saltValue="krTPrCLysisMMh/sStopUw==" spinCount="100000" sheet="1" formatColumns="0" formatRows="0" insertHyperlinks="0"/>
  <protectedRanges>
    <protectedRange sqref="D21:E32 D34:E43 D45:E59 D61:E89" name="Soln Cat Req"/>
  </protectedRanges>
  <mergeCells count="2">
    <mergeCell ref="A6:E6"/>
    <mergeCell ref="A5:E5"/>
  </mergeCells>
  <conditionalFormatting sqref="D21:D32 D34:D43 D45:D59 D61:D89">
    <cfRule type="expression" dxfId="7" priority="8">
      <formula>(AND(C21="Mandatory",D21="No"))</formula>
    </cfRule>
    <cfRule type="containsBlanks" dxfId="6" priority="12">
      <formula>LEN(TRIM(D21))=0</formula>
    </cfRule>
  </conditionalFormatting>
  <conditionalFormatting sqref="E1:E1048576">
    <cfRule type="expression" dxfId="5" priority="1">
      <formula>"&lt;Leave as blank as no remarks are required&gt;"</formula>
    </cfRule>
  </conditionalFormatting>
  <hyperlinks>
    <hyperlink ref="B14" location="'Solution Category Requirements'!A20" display="Workforce Optimiser" xr:uid="{28CC950D-1EC3-4975-BF1F-B01276F15315}"/>
    <hyperlink ref="B15" location="'Solution Category Requirements'!A33" display="Asset Monitoring and Management System" xr:uid="{4DBDDF32-9D42-463D-8BCF-FFB733565E46}"/>
    <hyperlink ref="B16" location="'Solution Category Requirements'!A44" display="M&amp;O Project and Scheduling Management" xr:uid="{C4166350-C8B5-4C48-ADA5-F36B0C536161}"/>
    <hyperlink ref="B17" location="'Solution Category Requirements'!A60" display="3-in-1 ERP solution for Marine &amp; Offshore Engineering" xr:uid="{E2C89F99-B7D9-4E00-990C-5E4AF22F6234}"/>
    <hyperlink ref="A1" r:id="rId1" xr:uid="{0FF87E3E-A343-461F-BC2B-14D661C17F65}"/>
    <hyperlink ref="G21" location="'Solution Category Requirements'!A3" display="Return to the top" xr:uid="{0CF37E7D-8FB6-4A9A-8095-84D709228F57}"/>
    <hyperlink ref="G22:G89" location="'Solution Category Requirements'!A3" display="Return to the top" xr:uid="{5B8E86BE-DB5F-4736-951E-589E78029B30}"/>
    <hyperlink ref="G20" location="'Solution Category Requirements'!A3" display="Return to the top" xr:uid="{547E7CE4-E8CD-46F8-9B0C-FAF63DD24057}"/>
    <hyperlink ref="G44" location="'Solution Category Requirements'!A3" display="Return to the top" xr:uid="{FEB68197-14D0-4240-968A-A650ED827948}"/>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ECA38F32-E50C-46FA-BF0B-E3D21A68CCA9}">
          <x14:formula1>
            <xm:f>Dropdown!$A$2:$A$3</xm:f>
          </x14:formula1>
          <xm:sqref>D21:D32 D34:D43 D45:D59 D61:D89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9.77734375" style="1" customWidth="1"/>
    <col min="4" max="5" width="9.21875" style="1" customWidth="1"/>
    <col min="6" max="16384" width="9.21875" style="1" hidden="1"/>
  </cols>
  <sheetData>
    <row r="1" spans="1:4" x14ac:dyDescent="0.3">
      <c r="A1" s="24" t="s">
        <v>0</v>
      </c>
      <c r="C1" s="10" t="str">
        <f>Instructions!$C$1</f>
        <v>Version: 25-2.0</v>
      </c>
    </row>
    <row r="2" spans="1:4" x14ac:dyDescent="0.3">
      <c r="C2" s="22">
        <f>Instructions!$C$2</f>
        <v>45778</v>
      </c>
    </row>
    <row r="3" spans="1:4" ht="32.1" customHeight="1" x14ac:dyDescent="0.3">
      <c r="A3" s="86" t="s">
        <v>29</v>
      </c>
      <c r="B3" s="86"/>
      <c r="C3" s="20"/>
      <c r="D3" s="6"/>
    </row>
    <row r="4" spans="1:4" x14ac:dyDescent="0.3">
      <c r="A4" s="41"/>
      <c r="B4" s="41"/>
    </row>
    <row r="5" spans="1:4" ht="142.5" customHeight="1" x14ac:dyDescent="0.3">
      <c r="A5" s="89" t="s">
        <v>144</v>
      </c>
      <c r="B5" s="87"/>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30</v>
      </c>
      <c r="B12" s="4"/>
    </row>
    <row r="13" spans="1:4" ht="49.5" customHeight="1" x14ac:dyDescent="0.3">
      <c r="A13" s="51" t="s">
        <v>31</v>
      </c>
      <c r="B13" s="56" t="s">
        <v>127</v>
      </c>
    </row>
    <row r="14" spans="1:4" ht="38.25" customHeight="1" x14ac:dyDescent="0.3">
      <c r="A14" s="50" t="s">
        <v>32</v>
      </c>
      <c r="B14" s="48" t="str">
        <f>'Survey link'!D6</f>
        <v>This cell will automatically generate a link once you have filled up your company name and proposed solution name in General Assessment worksheet.</v>
      </c>
      <c r="C14" s="4" t="s">
        <v>136</v>
      </c>
    </row>
    <row r="15" spans="1:4" ht="33.75" customHeight="1" x14ac:dyDescent="0.3">
      <c r="B15" s="4"/>
    </row>
    <row r="16" spans="1:4" ht="32.25" customHeight="1" x14ac:dyDescent="0.3">
      <c r="A16" s="52" t="s">
        <v>33</v>
      </c>
      <c r="B16" s="49" t="s">
        <v>34</v>
      </c>
    </row>
    <row r="17" spans="1:2" x14ac:dyDescent="0.3">
      <c r="B17" s="40" t="s">
        <v>35</v>
      </c>
    </row>
    <row r="18" spans="1:2" x14ac:dyDescent="0.3">
      <c r="A18" s="3"/>
      <c r="B18" s="42"/>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q3BLEOu4xQ6+1nbdAoYvaPsCTnDW5Z37nC3TmuHgyjsAOe6CamkRIpZSgpxvw2ZQ8Sielq/pWOCINDWaBzslDA==" saltValue="TkVKStonUO1eHcoFTpfW9Q=="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topLeftCell="A10" zoomScale="70" zoomScaleNormal="70" workbookViewId="0">
      <selection activeCell="B10" sqref="B10"/>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24" t="s">
        <v>0</v>
      </c>
      <c r="C1" s="5" t="str">
        <f>Instructions!C1</f>
        <v>Version: 25-2.0</v>
      </c>
    </row>
    <row r="2" spans="1:3" x14ac:dyDescent="0.3">
      <c r="C2" s="23">
        <f>Instructions!C2</f>
        <v>45778</v>
      </c>
    </row>
    <row r="3" spans="1:3" s="7" customFormat="1" ht="32.1" customHeight="1" x14ac:dyDescent="0.3">
      <c r="A3" s="86" t="s">
        <v>36</v>
      </c>
      <c r="B3" s="86"/>
      <c r="C3" s="86"/>
    </row>
    <row r="4" spans="1:3" x14ac:dyDescent="0.3"/>
    <row r="5" spans="1:3" ht="21.6" thickBot="1" x14ac:dyDescent="0.45">
      <c r="A5" s="37" t="s">
        <v>37</v>
      </c>
    </row>
    <row r="6" spans="1:3" s="18" customFormat="1" ht="15.6" x14ac:dyDescent="0.3">
      <c r="A6" s="32" t="s">
        <v>38</v>
      </c>
      <c r="B6" s="36" t="s">
        <v>39</v>
      </c>
      <c r="C6" s="35" t="s">
        <v>40</v>
      </c>
    </row>
    <row r="7" spans="1:3" ht="142.19999999999999" customHeight="1" thickBot="1" x14ac:dyDescent="0.35">
      <c r="A7" s="29"/>
      <c r="B7" s="30"/>
      <c r="C7" s="31" t="str">
        <f>IF(AND('Data for graphs'!N2=100%,'Data for graphs'!E25=0),"Proceed","Do not submit")</f>
        <v>Do not submit</v>
      </c>
    </row>
    <row r="8" spans="1:3" ht="15" thickBot="1" x14ac:dyDescent="0.35"/>
    <row r="9" spans="1:3" s="18" customFormat="1" x14ac:dyDescent="0.3">
      <c r="A9" s="34" t="s">
        <v>5</v>
      </c>
      <c r="B9" s="36" t="s">
        <v>39</v>
      </c>
      <c r="C9" s="35"/>
    </row>
    <row r="10" spans="1:3" ht="142.19999999999999" customHeight="1" thickBot="1" x14ac:dyDescent="0.35">
      <c r="A10" s="29"/>
      <c r="B10" s="30"/>
      <c r="C10" s="33" t="str">
        <f>HYPERLINK("#'General Assessment'!A1", "Return to General Assessment")</f>
        <v>Return to General Assessment</v>
      </c>
    </row>
    <row r="11" spans="1:3" ht="15" thickBot="1" x14ac:dyDescent="0.35"/>
    <row r="12" spans="1:3" s="18" customFormat="1" x14ac:dyDescent="0.3">
      <c r="A12" s="34" t="s">
        <v>41</v>
      </c>
      <c r="B12" s="36" t="s">
        <v>39</v>
      </c>
      <c r="C12" s="35"/>
    </row>
    <row r="13" spans="1:3" ht="142.19999999999999" customHeight="1" thickBot="1" x14ac:dyDescent="0.35">
      <c r="A13" s="29"/>
      <c r="B13" s="30"/>
      <c r="C13" s="33" t="str">
        <f>HYPERLINK("#'Solution Category Requirements'!A1", "Return to Solution Category Requirements")</f>
        <v>Return to Solution Category Requirements</v>
      </c>
    </row>
    <row r="14" spans="1:3" ht="15" thickBot="1" x14ac:dyDescent="0.35"/>
    <row r="15" spans="1:3" s="18" customFormat="1" x14ac:dyDescent="0.3">
      <c r="A15" s="34" t="s">
        <v>29</v>
      </c>
      <c r="B15" s="36" t="s">
        <v>39</v>
      </c>
      <c r="C15" s="35"/>
    </row>
    <row r="16" spans="1:3" ht="142.19999999999999" customHeight="1" thickBot="1" x14ac:dyDescent="0.35">
      <c r="A16" s="29"/>
      <c r="B16" s="30"/>
      <c r="C16" s="33" t="str">
        <f>HYPERLINK("#'Satisfaction Survey'!A4", "Return to Satisfaction Survey")</f>
        <v>Return to Satisfaction Survey</v>
      </c>
    </row>
    <row r="17" x14ac:dyDescent="0.3"/>
  </sheetData>
  <sheetProtection algorithmName="SHA-512" hashValue="3dpxdml51IxjbCldYL3ardpdRft1DjjJIlZFM3ZRbrj6ZpNwidLR/AzEDgaTOa0WpAB2v81L3wrL04U7D/V4Vw==" saltValue="xlnmawzxlpMxCQTRTWlNEw=="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6" sqref="B6"/>
    </sheetView>
  </sheetViews>
  <sheetFormatPr defaultRowHeight="14.4" x14ac:dyDescent="0.3"/>
  <cols>
    <col min="2" max="2" width="45.5546875" bestFit="1" customWidth="1"/>
    <col min="3" max="3" width="13.21875" bestFit="1" customWidth="1"/>
  </cols>
  <sheetData>
    <row r="1" spans="1:19" x14ac:dyDescent="0.3">
      <c r="A1" t="s">
        <v>42</v>
      </c>
      <c r="E1" t="s">
        <v>43</v>
      </c>
      <c r="H1" t="s">
        <v>44</v>
      </c>
      <c r="M1" t="s">
        <v>38</v>
      </c>
    </row>
    <row r="2" spans="1:19" x14ac:dyDescent="0.3">
      <c r="A2" t="s">
        <v>45</v>
      </c>
      <c r="B2" s="12">
        <f>COUNTIF('General Assessment'!D12:D21,"Yes")/B6+COUNTIF('General Assessment'!D12:D21,"No")/B6</f>
        <v>0</v>
      </c>
      <c r="E2" t="s">
        <v>46</v>
      </c>
      <c r="F2" s="13">
        <f>B13</f>
        <v>0</v>
      </c>
      <c r="H2" t="s">
        <v>46</v>
      </c>
      <c r="I2" s="12">
        <f>J2/5</f>
        <v>0</v>
      </c>
      <c r="J2">
        <f>'Satisfaction Survey'!B18</f>
        <v>0</v>
      </c>
      <c r="M2" t="s">
        <v>46</v>
      </c>
      <c r="N2" s="12">
        <f>SUM(B2,F2,I2)/3</f>
        <v>0</v>
      </c>
    </row>
    <row r="3" spans="1:19" x14ac:dyDescent="0.3">
      <c r="A3" t="s">
        <v>47</v>
      </c>
      <c r="B3" s="13">
        <f>100%-B2</f>
        <v>1</v>
      </c>
      <c r="E3" t="s">
        <v>47</v>
      </c>
      <c r="F3" s="13">
        <f t="shared" ref="F3:F5" si="0">B14</f>
        <v>1</v>
      </c>
      <c r="H3" t="s">
        <v>48</v>
      </c>
      <c r="I3" s="12">
        <f>1-I2</f>
        <v>1</v>
      </c>
      <c r="J3">
        <f>5-J2</f>
        <v>5</v>
      </c>
      <c r="M3" t="s">
        <v>47</v>
      </c>
      <c r="N3" s="12">
        <f>SUM(B3,F3,I3)/3</f>
        <v>1</v>
      </c>
    </row>
    <row r="4" spans="1:19" x14ac:dyDescent="0.3">
      <c r="A4" t="s">
        <v>49</v>
      </c>
      <c r="B4" s="12">
        <f>COUNTIF('General Assessment'!D15:D21,"Yes")/B6</f>
        <v>0</v>
      </c>
      <c r="E4" t="s">
        <v>49</v>
      </c>
      <c r="F4" s="13">
        <f t="shared" si="0"/>
        <v>0</v>
      </c>
      <c r="H4" t="s">
        <v>49</v>
      </c>
    </row>
    <row r="5" spans="1:19" x14ac:dyDescent="0.3">
      <c r="A5" t="s">
        <v>50</v>
      </c>
      <c r="B5" s="12">
        <f>COUNTIF('General Assessment'!D15:D21,"No")/B6</f>
        <v>0</v>
      </c>
      <c r="E5" t="s">
        <v>50</v>
      </c>
      <c r="F5" s="13">
        <f t="shared" si="0"/>
        <v>0</v>
      </c>
      <c r="H5" t="s">
        <v>50</v>
      </c>
    </row>
    <row r="6" spans="1:19" x14ac:dyDescent="0.3">
      <c r="A6" t="s">
        <v>51</v>
      </c>
      <c r="B6">
        <f>COUNTIF('General Assessment'!A12:A26, "&lt;&gt;")</f>
        <v>10</v>
      </c>
    </row>
    <row r="7" spans="1:19" x14ac:dyDescent="0.3">
      <c r="S7" t="s">
        <v>52</v>
      </c>
    </row>
    <row r="9" spans="1:19" x14ac:dyDescent="0.3">
      <c r="A9" t="s">
        <v>53</v>
      </c>
    </row>
    <row r="11" spans="1:19" x14ac:dyDescent="0.3">
      <c r="A11" t="s">
        <v>43</v>
      </c>
    </row>
    <row r="12" spans="1:19" x14ac:dyDescent="0.3">
      <c r="B12" t="s">
        <v>43</v>
      </c>
      <c r="C12" s="57">
        <v>1</v>
      </c>
      <c r="D12" s="57">
        <v>2</v>
      </c>
      <c r="E12" s="57">
        <v>3</v>
      </c>
      <c r="F12" s="57">
        <v>4</v>
      </c>
      <c r="G12" s="57">
        <v>5</v>
      </c>
      <c r="H12" s="57">
        <v>6</v>
      </c>
      <c r="I12" s="57">
        <v>7</v>
      </c>
      <c r="J12" s="57">
        <v>8</v>
      </c>
      <c r="K12" s="57">
        <v>9</v>
      </c>
      <c r="L12" s="57">
        <v>10</v>
      </c>
      <c r="M12" s="57">
        <v>11</v>
      </c>
      <c r="N12" s="57">
        <v>12</v>
      </c>
      <c r="O12" s="57">
        <v>13</v>
      </c>
      <c r="P12" s="57">
        <v>14</v>
      </c>
      <c r="Q12" s="57">
        <v>15</v>
      </c>
      <c r="R12" s="57">
        <v>16</v>
      </c>
      <c r="S12" s="57">
        <v>17</v>
      </c>
    </row>
    <row r="13" spans="1:19" x14ac:dyDescent="0.3">
      <c r="A13" t="s">
        <v>46</v>
      </c>
      <c r="B13" s="12" cm="1">
        <f t="array" ref="B13">IFERROR(INDEX(C13:R13, MATCH(TRUE, C13:R13&gt;0, 0)), 0)</f>
        <v>0</v>
      </c>
      <c r="C13" s="38">
        <f>SUM(C15:C16)</f>
        <v>0</v>
      </c>
      <c r="D13" s="38">
        <f t="shared" ref="D13:R13" si="1">SUM(D15:D16)</f>
        <v>0</v>
      </c>
      <c r="E13" s="38">
        <f t="shared" si="1"/>
        <v>0</v>
      </c>
      <c r="F13" s="38">
        <f t="shared" si="1"/>
        <v>0</v>
      </c>
      <c r="G13" s="38" t="e">
        <f t="shared" si="1"/>
        <v>#DIV/0!</v>
      </c>
      <c r="H13" s="38" t="e">
        <f t="shared" si="1"/>
        <v>#DIV/0!</v>
      </c>
      <c r="I13" s="38" t="e">
        <f t="shared" si="1"/>
        <v>#DIV/0!</v>
      </c>
      <c r="J13" s="38" t="e">
        <f t="shared" si="1"/>
        <v>#DIV/0!</v>
      </c>
      <c r="K13" s="38" t="e">
        <f t="shared" si="1"/>
        <v>#DIV/0!</v>
      </c>
      <c r="L13" s="38" t="e">
        <f t="shared" si="1"/>
        <v>#DIV/0!</v>
      </c>
      <c r="M13" s="38" t="e">
        <f t="shared" si="1"/>
        <v>#DIV/0!</v>
      </c>
      <c r="N13" s="38" t="e">
        <f t="shared" si="1"/>
        <v>#DIV/0!</v>
      </c>
      <c r="O13" s="38" t="e">
        <f t="shared" si="1"/>
        <v>#DIV/0!</v>
      </c>
      <c r="P13" s="38" t="e">
        <f t="shared" si="1"/>
        <v>#DIV/0!</v>
      </c>
      <c r="Q13" s="38" t="e">
        <f t="shared" si="1"/>
        <v>#DIV/0!</v>
      </c>
      <c r="R13" s="38" t="e">
        <f t="shared" si="1"/>
        <v>#DIV/0!</v>
      </c>
    </row>
    <row r="14" spans="1:19" x14ac:dyDescent="0.3">
      <c r="A14" t="s">
        <v>47</v>
      </c>
      <c r="B14" s="13">
        <f>100%-B13</f>
        <v>1</v>
      </c>
      <c r="C14" s="13">
        <f>100%-C13</f>
        <v>1</v>
      </c>
      <c r="D14" s="13">
        <f t="shared" ref="D14:R14" si="2">100%-D13</f>
        <v>1</v>
      </c>
      <c r="E14" s="13">
        <f t="shared" si="2"/>
        <v>1</v>
      </c>
      <c r="F14" s="13">
        <f t="shared" si="2"/>
        <v>1</v>
      </c>
      <c r="G14" s="13" t="e">
        <f t="shared" si="2"/>
        <v>#DIV/0!</v>
      </c>
      <c r="H14" s="13" t="e">
        <f t="shared" si="2"/>
        <v>#DIV/0!</v>
      </c>
      <c r="I14" s="13" t="e">
        <f t="shared" si="2"/>
        <v>#DIV/0!</v>
      </c>
      <c r="J14" s="13" t="e">
        <f t="shared" si="2"/>
        <v>#DIV/0!</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
      <c r="A15" t="s">
        <v>49</v>
      </c>
      <c r="B15" s="12">
        <f>HLOOKUP(B13,C13:R16,3)</f>
        <v>0</v>
      </c>
      <c r="C15" s="12">
        <f>COUNTIFS('Solution Category Requirements'!$A$18:$A$256,"&gt;"&amp;C12,'Solution Category Requirements'!$A$18:$A$256,"&lt;"&amp;D12,'Solution Category Requirements'!$D$18:$D$256,"Yes")/C17</f>
        <v>0</v>
      </c>
      <c r="D15" s="12">
        <f>COUNTIFS('Solution Category Requirements'!$A$18:$A$256,"&gt;"&amp;D12,'Solution Category Requirements'!$A$18:$A$256,"&lt;"&amp;E12,'Solution Category Requirements'!$D$18:$D$256,"Yes")/D17</f>
        <v>0</v>
      </c>
      <c r="E15" s="12">
        <f>COUNTIFS('Solution Category Requirements'!$A$18:$A$256,"&gt;"&amp;E12,'Solution Category Requirements'!$A$18:$A$256,"&lt;"&amp;F12,'Solution Category Requirements'!$D$18:$D$256,"Yes")/E17</f>
        <v>0</v>
      </c>
      <c r="F15" s="12">
        <f>COUNTIFS('Solution Category Requirements'!$A$18:$A$256,"&gt;"&amp;F12,'Solution Category Requirements'!$A$18:$A$256,"&lt;"&amp;G12,'Solution Category Requirements'!$D$18:$D$256,"Yes")/F17</f>
        <v>0</v>
      </c>
      <c r="G15" s="12" t="e">
        <f>COUNTIFS('Solution Category Requirements'!$A$18:$A$256,"&gt;"&amp;G12,'Solution Category Requirements'!$A$18:$A$256,"&lt;"&amp;H12,'Solution Category Requirements'!$D$18:$D$256,"Yes")/G17</f>
        <v>#DIV/0!</v>
      </c>
      <c r="H15" s="12" t="e">
        <f>COUNTIFS('Solution Category Requirements'!$A$18:$A$256,"&gt;"&amp;H12,'Solution Category Requirements'!$A$18:$A$256,"&lt;"&amp;I12,'Solution Category Requirements'!$D$18:$D$256,"Yes")/H17</f>
        <v>#DIV/0!</v>
      </c>
      <c r="I15" s="12" t="e">
        <f>COUNTIFS('Solution Category Requirements'!$A$18:$A$256,"&gt;"&amp;I12,'Solution Category Requirements'!$A$18:$A$256,"&lt;"&amp;J12,'Solution Category Requirements'!$D$18:$D$256,"Yes")/I17</f>
        <v>#DIV/0!</v>
      </c>
      <c r="J15" s="12" t="e">
        <f>COUNTIFS('Solution Category Requirements'!$A$18:$A$256,"&gt;"&amp;J12,'Solution Category Requirements'!$A$18:$A$256,"&lt;"&amp;K12,'Solution Category Requirements'!$D$18:$D$256,"Yes")/J17</f>
        <v>#DIV/0!</v>
      </c>
      <c r="K15" s="12" t="e">
        <f>COUNTIFS('Solution Category Requirements'!$A$18:$A$256,"&gt;"&amp;K12,'Solution Category Requirements'!$A$18:$A$256,"&lt;"&amp;L12,'Solution Category Requirements'!$D$18:$D$256,"Yes")/K17</f>
        <v>#DIV/0!</v>
      </c>
      <c r="L15" s="12" t="e">
        <f>COUNTIFS('Solution Category Requirements'!$A$18:$A$256,"&gt;"&amp;L12,'Solution Category Requirements'!$A$18:$A$256,"&lt;"&amp;M12,'Solution Category Requirements'!$D$18:$D$256,"Yes")/L17</f>
        <v>#DIV/0!</v>
      </c>
      <c r="M15" s="12" t="e">
        <f>COUNTIFS('Solution Category Requirements'!$A$18:$A$256,"&gt;"&amp;M12,'Solution Category Requirements'!$A$18:$A$256,"&lt;"&amp;N12,'Solution Category Requirements'!$D$18:$D$256,"Yes")/M17</f>
        <v>#DIV/0!</v>
      </c>
      <c r="N15" s="12" t="e">
        <f>COUNTIFS('Solution Category Requirements'!$A$18:$A$256,"&gt;"&amp;N12,'Solution Category Requirements'!$A$18:$A$256,"&lt;"&amp;O12,'Solution Category Requirements'!$D$18:$D$256,"Yes")/N17</f>
        <v>#DIV/0!</v>
      </c>
      <c r="O15" s="12" t="e">
        <f>COUNTIFS('Solution Category Requirements'!$A$18:$A$256,"&gt;"&amp;O12,'Solution Category Requirements'!$A$18:$A$256,"&lt;"&amp;P12,'Solution Category Requirements'!$D$18:$D$256,"Yes")/O17</f>
        <v>#DIV/0!</v>
      </c>
      <c r="P15" s="12" t="e">
        <f>COUNTIFS('Solution Category Requirements'!$A$18:$A$256,"&gt;"&amp;P12,'Solution Category Requirements'!$A$18:$A$256,"&lt;"&amp;Q12,'Solution Category Requirements'!$D$18:$D$256,"Yes")/P17</f>
        <v>#DIV/0!</v>
      </c>
      <c r="Q15" s="12" t="e">
        <f>COUNTIFS('Solution Category Requirements'!$A$18:$A$256,"&gt;"&amp;Q12,'Solution Category Requirements'!$A$18:$A$256,"&lt;"&amp;R12,'Solution Category Requirements'!$D$18:$D$256,"Yes")/Q17</f>
        <v>#DIV/0!</v>
      </c>
      <c r="R15" s="12" t="e">
        <f>COUNTIFS('Solution Category Requirements'!$A$18:$A$256,"&gt;"&amp;R12,'Solution Category Requirements'!$A$18:$A$256,"&lt;"&amp;S12,'Solution Category Requirements'!$D$18:$D$256,"Yes")/R17</f>
        <v>#DIV/0!</v>
      </c>
    </row>
    <row r="16" spans="1:19" x14ac:dyDescent="0.3">
      <c r="A16" t="s">
        <v>50</v>
      </c>
      <c r="B16" s="12">
        <f>HLOOKUP(B13,C13:R16,4)</f>
        <v>0</v>
      </c>
      <c r="C16" s="12">
        <f>COUNTIFS('Solution Category Requirements'!$A$18:$A$256,"&gt;"&amp;C12,'Solution Category Requirements'!$A$18:$A$256,"&lt;"&amp;D12,'Solution Category Requirements'!$D$18:$D$256,"No")/C17</f>
        <v>0</v>
      </c>
      <c r="D16" s="12">
        <f>COUNTIFS('Solution Category Requirements'!$A$18:$A$256,"&gt;"&amp;D12,'Solution Category Requirements'!$A$18:$A$256,"&lt;"&amp;E12,'Solution Category Requirements'!$D$18:$D$256,"No")/D17</f>
        <v>0</v>
      </c>
      <c r="E16" s="12">
        <f>COUNTIFS('Solution Category Requirements'!$A$18:$A$256,"&gt;"&amp;E12,'Solution Category Requirements'!$A$18:$A$256,"&lt;"&amp;F12,'Solution Category Requirements'!$D$18:$D$256,"No")/E17</f>
        <v>0</v>
      </c>
      <c r="F16" s="12">
        <f>COUNTIFS('Solution Category Requirements'!$A$18:$A$256,"&gt;"&amp;F12,'Solution Category Requirements'!$A$18:$A$256,"&lt;"&amp;G12,'Solution Category Requirements'!$D$18:$D$256,"No")/F17</f>
        <v>0</v>
      </c>
      <c r="G16" s="12" t="e">
        <f>COUNTIFS('Solution Category Requirements'!$A$18:$A$256,"&gt;"&amp;G12,'Solution Category Requirements'!$A$18:$A$256,"&lt;"&amp;H12,'Solution Category Requirements'!$D$18:$D$256,"No")/G17</f>
        <v>#DIV/0!</v>
      </c>
      <c r="H16" s="12" t="e">
        <f>COUNTIFS('Solution Category Requirements'!$A$18:$A$256,"&gt;"&amp;H12,'Solution Category Requirements'!$A$18:$A$256,"&lt;"&amp;I12,'Solution Category Requirements'!$D$18:$D$256,"No")/H17</f>
        <v>#DIV/0!</v>
      </c>
      <c r="I16" s="12" t="e">
        <f>COUNTIFS('Solution Category Requirements'!$A$18:$A$256,"&gt;"&amp;I12,'Solution Category Requirements'!$A$18:$A$256,"&lt;"&amp;J12,'Solution Category Requirements'!$D$18:$D$256,"No")/I17</f>
        <v>#DIV/0!</v>
      </c>
      <c r="J16" s="12" t="e">
        <f>COUNTIFS('Solution Category Requirements'!$A$18:$A$256,"&gt;"&amp;J12,'Solution Category Requirements'!$A$18:$A$256,"&lt;"&amp;K12,'Solution Category Requirements'!$D$18:$D$256,"No")/J17</f>
        <v>#DIV/0!</v>
      </c>
      <c r="K16" s="12" t="e">
        <f>COUNTIFS('Solution Category Requirements'!$A$18:$A$256,"&gt;"&amp;K12,'Solution Category Requirements'!$A$18:$A$256,"&lt;"&amp;L12,'Solution Category Requirements'!$D$18:$D$256,"No")/K17</f>
        <v>#DIV/0!</v>
      </c>
      <c r="L16" s="12" t="e">
        <f>COUNTIFS('Solution Category Requirements'!$A$18:$A$256,"&gt;"&amp;L12,'Solution Category Requirements'!$A$18:$A$256,"&lt;"&amp;M12,'Solution Category Requirements'!$D$18:$D$256,"No")/L17</f>
        <v>#DIV/0!</v>
      </c>
      <c r="M16" s="12" t="e">
        <f>COUNTIFS('Solution Category Requirements'!$A$18:$A$256,"&gt;"&amp;M12,'Solution Category Requirements'!$A$18:$A$256,"&lt;"&amp;N12,'Solution Category Requirements'!$D$18:$D$256,"No")/M17</f>
        <v>#DIV/0!</v>
      </c>
      <c r="N16" s="12" t="e">
        <f>COUNTIFS('Solution Category Requirements'!$A$18:$A$256,"&gt;"&amp;N12,'Solution Category Requirements'!$A$18:$A$256,"&lt;"&amp;O12,'Solution Category Requirements'!$D$18:$D$256,"No")/N17</f>
        <v>#DIV/0!</v>
      </c>
      <c r="O16" s="12" t="e">
        <f>COUNTIFS('Solution Category Requirements'!$A$18:$A$256,"&gt;"&amp;O12,'Solution Category Requirements'!$A$18:$A$256,"&lt;"&amp;P12,'Solution Category Requirements'!$D$18:$D$256,"No")/O17</f>
        <v>#DIV/0!</v>
      </c>
      <c r="P16" s="12" t="e">
        <f>COUNTIFS('Solution Category Requirements'!$A$18:$A$256,"&gt;"&amp;P12,'Solution Category Requirements'!$A$18:$A$256,"&lt;"&amp;Q12,'Solution Category Requirements'!$D$18:$D$256,"No")/P17</f>
        <v>#DIV/0!</v>
      </c>
      <c r="Q16" s="12" t="e">
        <f>COUNTIFS('Solution Category Requirements'!$A$18:$A$256,"&gt;"&amp;Q12,'Solution Category Requirements'!$A$18:$A$256,"&lt;"&amp;R12,'Solution Category Requirements'!$D$18:$D$256,"No")/Q17</f>
        <v>#DIV/0!</v>
      </c>
      <c r="R16" s="12" t="e">
        <f>COUNTIFS('Solution Category Requirements'!$A$18:$A$256,"&gt;"&amp;R12,'Solution Category Requirements'!$A$18:$A$256,"&lt;"&amp;S12,'Solution Category Requirements'!$D$18:$D$256,"No")/R17</f>
        <v>#DIV/0!</v>
      </c>
    </row>
    <row r="17" spans="1:20" x14ac:dyDescent="0.3">
      <c r="A17" t="s">
        <v>54</v>
      </c>
      <c r="B17" s="12"/>
      <c r="C17" s="39">
        <f>COUNTIFS('Solution Category Requirements'!$A$20:$A$384,"&gt;"&amp;C12,'Solution Category Requirements'!$A$20:$A$384,"&lt;"&amp;D12)</f>
        <v>12</v>
      </c>
      <c r="D17" s="39">
        <f>COUNTIFS('Solution Category Requirements'!$A$20:$A$384,"&gt;"&amp;D12,'Solution Category Requirements'!$A$20:$A$384,"&lt;"&amp;E12)</f>
        <v>10</v>
      </c>
      <c r="E17" s="39">
        <f>COUNTIFS('Solution Category Requirements'!$A$20:$A$384,"&gt;"&amp;E12,'Solution Category Requirements'!$A$20:$A$384,"&lt;"&amp;F12)</f>
        <v>15</v>
      </c>
      <c r="F17" s="39">
        <f>COUNTIFS('Solution Category Requirements'!$A$20:$A$384,"&gt;"&amp;F12,'Solution Category Requirements'!$A$20:$A$384,"&lt;"&amp;G12)</f>
        <v>29</v>
      </c>
      <c r="G17" s="39">
        <f>COUNTIFS('Solution Category Requirements'!$A$20:$A$384,"&gt;"&amp;G12,'Solution Category Requirements'!$A$20:$A$384,"&lt;"&amp;H12)</f>
        <v>0</v>
      </c>
      <c r="H17" s="39">
        <f>COUNTIFS('Solution Category Requirements'!$A$20:$A$384,"&gt;"&amp;H12,'Solution Category Requirements'!$A$20:$A$384,"&lt;"&amp;I12)</f>
        <v>0</v>
      </c>
      <c r="I17" s="39">
        <f>COUNTIFS('Solution Category Requirements'!$A$20:$A$384,"&gt;"&amp;I12,'Solution Category Requirements'!$A$20:$A$384,"&lt;"&amp;J12)</f>
        <v>0</v>
      </c>
      <c r="J17" s="39">
        <f>COUNTIFS('Solution Category Requirements'!$A$20:$A$384,"&gt;"&amp;J12,'Solution Category Requirements'!$A$20:$A$384,"&lt;"&amp;K12)</f>
        <v>0</v>
      </c>
      <c r="K17" s="39">
        <f>COUNTIFS('Solution Category Requirements'!$A$20:$A$384,"&gt;"&amp;K12,'Solution Category Requirements'!$A$20:$A$384,"&lt;"&amp;L12)</f>
        <v>0</v>
      </c>
      <c r="L17" s="39">
        <f>COUNTIFS('Solution Category Requirements'!$A$20:$A$384,"&gt;"&amp;L12,'Solution Category Requirements'!$A$20:$A$384,"&lt;"&amp;M12)</f>
        <v>0</v>
      </c>
      <c r="M17" s="39">
        <f>COUNTIFS('Solution Category Requirements'!$A$20:$A$384,"&gt;"&amp;M12,'Solution Category Requirements'!$A$20:$A$384,"&lt;"&amp;N12)</f>
        <v>0</v>
      </c>
      <c r="N17" s="39">
        <f>COUNTIFS('Solution Category Requirements'!$A$20:$A$384,"&gt;"&amp;N12,'Solution Category Requirements'!$A$20:$A$384,"&lt;"&amp;O12)</f>
        <v>0</v>
      </c>
      <c r="O17" s="39">
        <f>COUNTIFS('Solution Category Requirements'!$A$20:$A$384,"&gt;"&amp;O12,'Solution Category Requirements'!$A$20:$A$384,"&lt;"&amp;P12)</f>
        <v>0</v>
      </c>
      <c r="P17" s="39">
        <f>COUNTIFS('Solution Category Requirements'!$A$20:$A$384,"&gt;"&amp;P12,'Solution Category Requirements'!$A$20:$A$384,"&lt;"&amp;Q12)</f>
        <v>0</v>
      </c>
      <c r="Q17" s="39">
        <f>COUNTIFS('Solution Category Requirements'!$A$20:$A$384,"&gt;"&amp;Q12,'Solution Category Requirements'!$A$20:$A$384,"&lt;"&amp;R12)</f>
        <v>0</v>
      </c>
      <c r="R17" s="39">
        <f>COUNTIFS('Solution Category Requirements'!$A$20:$A$384,"&gt;"&amp;R12,'Solution Category Requirements'!$A$20:$A$384,"&lt;"&amp;S12)</f>
        <v>0</v>
      </c>
    </row>
    <row r="19" spans="1:20" x14ac:dyDescent="0.3">
      <c r="A19" t="s">
        <v>55</v>
      </c>
      <c r="C19" s="59">
        <f>MATCH(D12,'Solution Category Requirements'!$A$18:$A$384,0)-MATCH(C12,'Solution Category Requirements'!$A$18:$A$384,0)-1</f>
        <v>12</v>
      </c>
      <c r="D19" s="59">
        <f>MATCH(E12,'Solution Category Requirements'!$A$18:$A$384,0)-MATCH(D12,'Solution Category Requirements'!$A$18:$A$384,0)-1</f>
        <v>10</v>
      </c>
      <c r="E19" s="59">
        <f>MATCH(F12,'Solution Category Requirements'!$A$18:$A$384,0)-MATCH(E12,'Solution Category Requirements'!$A$18:$A$384,0)-1</f>
        <v>15</v>
      </c>
      <c r="F19" s="59" t="e">
        <f>MATCH(G12,'Solution Category Requirements'!$A$18:$A$384,0)-MATCH(F12,'Solution Category Requirements'!$A$18:$A$384,0)-1</f>
        <v>#N/A</v>
      </c>
      <c r="G19" s="59" t="e">
        <f>MATCH(H12,'Solution Category Requirements'!$A$18:$A$384,0)-MATCH(G12,'Solution Category Requirements'!$A$18:$A$384,0)-1</f>
        <v>#N/A</v>
      </c>
      <c r="H19" s="59" t="e">
        <f>MATCH(I12,'Solution Category Requirements'!$A$18:$A$384,0)-MATCH(H12,'Solution Category Requirements'!$A$18:$A$384,0)-1</f>
        <v>#N/A</v>
      </c>
      <c r="I19" s="59" t="e">
        <f>MATCH(J12,'Solution Category Requirements'!$A$18:$A$384,0)-MATCH(I12,'Solution Category Requirements'!$A$18:$A$384,0)-1</f>
        <v>#N/A</v>
      </c>
      <c r="J19" s="59" t="e">
        <f>MATCH(K12,'Solution Category Requirements'!$A$18:$A$384,0)-MATCH(J12,'Solution Category Requirements'!$A$18:$A$384,0)-1</f>
        <v>#N/A</v>
      </c>
      <c r="K19" s="59" t="e">
        <f>MATCH(L12,'Solution Category Requirements'!$A$18:$A$384,0)-MATCH(K12,'Solution Category Requirements'!$A$18:$A$384,0)-1</f>
        <v>#N/A</v>
      </c>
      <c r="L19" s="59" t="e">
        <f>MATCH(M12,'Solution Category Requirements'!$A$18:$A$384,0)-MATCH(L12,'Solution Category Requirements'!$A$18:$A$384,0)-1</f>
        <v>#N/A</v>
      </c>
      <c r="M19" s="59" t="e">
        <f>MATCH(N12,'Solution Category Requirements'!$A$18:$A$384,0)-MATCH(M12,'Solution Category Requirements'!$A$18:$A$384,0)-1</f>
        <v>#N/A</v>
      </c>
      <c r="N19" s="59" t="e">
        <f>MATCH(O12,'Solution Category Requirements'!$A$19:$A$384,0)-MATCH(N12,'Solution Category Requirements'!$A$19:$A$384,0)-1</f>
        <v>#N/A</v>
      </c>
      <c r="O19" s="59" t="e">
        <f>MATCH(P12,'Solution Category Requirements'!$A$20:$A$384,0)-MATCH(O12,'Solution Category Requirements'!$A$20:$A$384,0)-1</f>
        <v>#N/A</v>
      </c>
      <c r="P19" s="59" t="e">
        <f>MATCH(Q12,'Solution Category Requirements'!$A$21:$A$384,0)-MATCH(P12,'Solution Category Requirements'!$A$21:$A$384,0)-1</f>
        <v>#N/A</v>
      </c>
      <c r="Q19" s="59" t="e">
        <f>MATCH(R12,'Solution Category Requirements'!$A$22:$A$384,0)-MATCH(Q12,'Solution Category Requirements'!$A$22:$A$384,0)-1</f>
        <v>#N/A</v>
      </c>
      <c r="R19" s="59" t="e">
        <f>MATCH(S12,'Solution Category Requirements'!$A$23:$A$384,0)-MATCH(R12,'Solution Category Requirements'!$A$23:$A$384,0)-1</f>
        <v>#N/A</v>
      </c>
      <c r="T19" t="s">
        <v>70</v>
      </c>
    </row>
    <row r="20" spans="1:20" x14ac:dyDescent="0.3">
      <c r="T20" t="s">
        <v>71</v>
      </c>
    </row>
    <row r="21" spans="1:20" x14ac:dyDescent="0.3">
      <c r="A21" t="s">
        <v>56</v>
      </c>
    </row>
    <row r="22" spans="1:20" x14ac:dyDescent="0.3">
      <c r="B22" t="s">
        <v>5</v>
      </c>
      <c r="C22" t="s">
        <v>57</v>
      </c>
      <c r="D22" t="s">
        <v>58</v>
      </c>
      <c r="E22" t="s">
        <v>59</v>
      </c>
    </row>
    <row r="23" spans="1:20" x14ac:dyDescent="0.3">
      <c r="A23" t="s">
        <v>60</v>
      </c>
      <c r="B23">
        <f>'General Assessment'!A7</f>
        <v>0</v>
      </c>
      <c r="C23">
        <f>'Solution Category Requirements'!A10</f>
        <v>0</v>
      </c>
    </row>
    <row r="24" spans="1:20" x14ac:dyDescent="0.3">
      <c r="A24" t="s">
        <v>61</v>
      </c>
      <c r="B24">
        <f>'General Assessment'!A8</f>
        <v>0</v>
      </c>
      <c r="C24">
        <f>'Solution Category Requirements'!A11</f>
        <v>0</v>
      </c>
      <c r="D24">
        <f>J3</f>
        <v>5</v>
      </c>
    </row>
    <row r="25" spans="1:20" x14ac:dyDescent="0.3">
      <c r="A25" t="s">
        <v>59</v>
      </c>
      <c r="B25">
        <f>SUM(B23:B24)</f>
        <v>0</v>
      </c>
      <c r="C25">
        <f>SUM(C23:C24)</f>
        <v>0</v>
      </c>
      <c r="D25">
        <f>SUM(D23:D24)</f>
        <v>5</v>
      </c>
      <c r="E25">
        <f>SUM(B25:D25)</f>
        <v>5</v>
      </c>
    </row>
    <row r="29" spans="1:20" x14ac:dyDescent="0.3">
      <c r="A29" s="19"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B23" sqref="B23"/>
    </sheetView>
  </sheetViews>
  <sheetFormatPr defaultRowHeight="14.4" x14ac:dyDescent="0.3"/>
  <cols>
    <col min="1" max="1" width="55.44140625" bestFit="1" customWidth="1"/>
    <col min="2" max="2" width="36.77734375" customWidth="1"/>
    <col min="3" max="3" width="33" customWidth="1"/>
  </cols>
  <sheetData>
    <row r="1" spans="1:6" x14ac:dyDescent="0.3">
      <c r="A1" s="25" t="s">
        <v>62</v>
      </c>
      <c r="F1">
        <v>0</v>
      </c>
    </row>
    <row r="2" spans="1:6" x14ac:dyDescent="0.3">
      <c r="F2">
        <v>1</v>
      </c>
    </row>
    <row r="3" spans="1:6" x14ac:dyDescent="0.3">
      <c r="A3" t="s">
        <v>128</v>
      </c>
      <c r="B3" t="s">
        <v>66</v>
      </c>
      <c r="C3" t="s">
        <v>67</v>
      </c>
      <c r="F3">
        <v>2</v>
      </c>
    </row>
    <row r="4" spans="1:6" x14ac:dyDescent="0.3">
      <c r="A4" t="s">
        <v>129</v>
      </c>
      <c r="B4" t="s">
        <v>63</v>
      </c>
      <c r="C4" t="s">
        <v>64</v>
      </c>
      <c r="D4" t="s">
        <v>68</v>
      </c>
      <c r="F4">
        <v>3</v>
      </c>
    </row>
    <row r="5" spans="1:6" x14ac:dyDescent="0.3">
      <c r="A5" t="s">
        <v>130</v>
      </c>
      <c r="B5" t="s">
        <v>131</v>
      </c>
      <c r="C5" t="s">
        <v>65</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0427EEC2-4F43-416D-BC29-7BB1F316FD5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29" sqref="H29"/>
    </sheetView>
  </sheetViews>
  <sheetFormatPr defaultColWidth="9.21875" defaultRowHeight="14.4" x14ac:dyDescent="0.3"/>
  <cols>
    <col min="1" max="1" width="14.5546875" style="1" customWidth="1"/>
    <col min="2" max="16384" width="9.21875" style="1"/>
  </cols>
  <sheetData>
    <row r="1" spans="1:1" x14ac:dyDescent="0.3">
      <c r="A1" s="1" t="s">
        <v>69</v>
      </c>
    </row>
    <row r="2" spans="1:1" x14ac:dyDescent="0.3">
      <c r="A2" s="1" t="s">
        <v>49</v>
      </c>
    </row>
    <row r="3" spans="1:1" x14ac:dyDescent="0.3">
      <c r="A3" s="1" t="s">
        <v>50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0893BB2C-9572-4052-B0A1-88BE5C0BA4EF}">
  <ds:schemaRefs>
    <ds:schemaRef ds:uri="http://purl.org/dc/elements/1.1/"/>
    <ds:schemaRef ds:uri="http://schemas.microsoft.com/office/2006/documentManagement/types"/>
    <ds:schemaRef ds:uri="http://purl.org/dc/dcmitype/"/>
    <ds:schemaRef ds:uri="http://purl.org/dc/terms/"/>
    <ds:schemaRef ds:uri="http://schemas.openxmlformats.org/package/2006/metadata/core-properties"/>
    <ds:schemaRef ds:uri="http://schemas.microsoft.com/office/2006/metadata/properties"/>
    <ds:schemaRef ds:uri="http://schemas.microsoft.com/office/infopath/2007/PartnerControls"/>
    <ds:schemaRef ds:uri="388bccd0-021a-467f-a5da-ec7dfa5bc485"/>
    <ds:schemaRef ds:uri="http://www.w3.org/XML/1998/namespace"/>
  </ds:schemaRefs>
</ds:datastoreItem>
</file>

<file path=customXml/itemProps3.xml><?xml version="1.0" encoding="utf-8"?>
<ds:datastoreItem xmlns:ds="http://schemas.openxmlformats.org/officeDocument/2006/customXml" ds:itemID="{DC0E60B7-9E31-434F-8D91-D83C433FC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2025-04-21T05:51:38Z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