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9" documentId="13_ncr:1_{6CAA3102-CBED-43FF-83FA-0AC8C8420BB4}" xr6:coauthVersionLast="47" xr6:coauthVersionMax="47" xr10:uidLastSave="{AF860AB7-CC76-4A7B-B625-F348969D1440}"/>
  <workbookProtection workbookAlgorithmName="SHA-512" workbookHashValue="QUYcL6HuWfs3SNAv8wsmZUfSPTN3pxHgzvLthWynwV22j6eoILd2rhERrzydng/L6Y4zD9GK5BKNyQGzTIbLJg==" workbookSaltValue="ecnJQutTrofFigGnkgB+ow==" workbookSpinCount="100000" lockStructure="1"/>
  <bookViews>
    <workbookView xWindow="-108" yWindow="-108" windowWidth="23256" windowHeight="14976"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B5" i="8"/>
  <c r="A8" i="2"/>
  <c r="D6" i="17"/>
  <c r="B14" i="16" s="1"/>
  <c r="C6" i="17"/>
  <c r="B6" i="17"/>
  <c r="A6" i="17"/>
  <c r="B4" i="8"/>
  <c r="A49" i="7"/>
  <c r="A50" i="7" s="1"/>
  <c r="A51" i="7" s="1"/>
  <c r="A52" i="7" s="1"/>
  <c r="A53" i="7" s="1"/>
  <c r="A54" i="7" s="1"/>
  <c r="A55" i="7" s="1"/>
  <c r="A56" i="7" s="1"/>
  <c r="A57" i="7" s="1"/>
  <c r="A58" i="7" s="1"/>
  <c r="A59" i="7" s="1"/>
  <c r="A61" i="7" s="1"/>
  <c r="A62" i="7" s="1"/>
  <c r="A63" i="7" s="1"/>
  <c r="A64" i="7" s="1"/>
  <c r="A38" i="7"/>
  <c r="A39" i="7" s="1"/>
  <c r="A41" i="7" s="1"/>
  <c r="A42" i="7" s="1"/>
  <c r="A43" i="7" s="1"/>
  <c r="A44" i="7" s="1"/>
  <c r="A45" i="7" s="1"/>
  <c r="A46" i="7" s="1"/>
  <c r="A33" i="7"/>
  <c r="A34" i="7" s="1"/>
  <c r="A35" i="7" s="1"/>
  <c r="A36" i="7" s="1"/>
  <c r="A21" i="7"/>
  <c r="A22" i="7" s="1"/>
  <c r="A23" i="7" s="1"/>
  <c r="A24" i="7" s="1"/>
  <c r="A25" i="7" s="1"/>
  <c r="A26" i="7" s="1"/>
  <c r="A27" i="7" s="1"/>
  <c r="A28" i="7" s="1"/>
  <c r="A29" i="7" s="1"/>
  <c r="A30" i="7" s="1"/>
  <c r="A31" i="7" s="1"/>
  <c r="B2" i="8" l="1"/>
  <c r="C16" i="15"/>
  <c r="C2" i="16"/>
  <c r="C1" i="16"/>
  <c r="J2" i="8" l="1"/>
  <c r="J3" i="8" l="1"/>
  <c r="D24" i="8" s="1"/>
  <c r="D25" i="8" s="1"/>
  <c r="I2" i="8"/>
  <c r="I3" i="8" s="1"/>
  <c r="B8" i="2" l="1"/>
  <c r="C13" i="15" l="1"/>
  <c r="C10" i="15"/>
  <c r="C2" i="15"/>
  <c r="C1" i="15"/>
  <c r="E2" i="7"/>
  <c r="E2" i="2"/>
  <c r="B23" i="8" l="1"/>
  <c r="A11" i="7" a="1"/>
  <c r="A11" i="7" s="1"/>
  <c r="E1" i="7"/>
  <c r="C24" i="8" l="1"/>
  <c r="B24" i="8"/>
  <c r="B25" i="8" s="1"/>
  <c r="B3" i="8" l="1"/>
  <c r="E1" i="2"/>
  <c r="R19" i="8" l="1"/>
  <c r="Q19" i="8" l="1"/>
  <c r="P19" i="8"/>
  <c r="O19" i="8"/>
  <c r="N19" i="8"/>
  <c r="M19" i="8"/>
  <c r="L19" i="8"/>
  <c r="K19" i="8"/>
  <c r="J19" i="8"/>
  <c r="I19" i="8"/>
  <c r="H19" i="8"/>
  <c r="G19" i="8"/>
  <c r="F19" i="8"/>
  <c r="E19" i="8"/>
  <c r="C19" i="8"/>
  <c r="D19" i="8"/>
  <c r="D17" i="8"/>
  <c r="E17" i="8"/>
  <c r="F17" i="8"/>
  <c r="G17" i="8"/>
  <c r="H17" i="8"/>
  <c r="I17" i="8"/>
  <c r="J17" i="8"/>
  <c r="K17" i="8"/>
  <c r="L17" i="8"/>
  <c r="M17" i="8"/>
  <c r="N17" i="8"/>
  <c r="O17" i="8"/>
  <c r="P17" i="8"/>
  <c r="Q17" i="8"/>
  <c r="R17" i="8"/>
  <c r="C17" i="8"/>
  <c r="C15" i="8" l="1"/>
  <c r="C16" i="8"/>
  <c r="R15" i="8"/>
  <c r="R16" i="8"/>
  <c r="Q15" i="8"/>
  <c r="Q16" i="8"/>
  <c r="P15" i="8"/>
  <c r="P16" i="8"/>
  <c r="O15" i="8"/>
  <c r="O16" i="8"/>
  <c r="N15" i="8"/>
  <c r="N16" i="8"/>
  <c r="M15" i="8"/>
  <c r="M16" i="8"/>
  <c r="L15" i="8"/>
  <c r="L16" i="8"/>
  <c r="K15" i="8"/>
  <c r="K16" i="8"/>
  <c r="J15" i="8"/>
  <c r="J16" i="8"/>
  <c r="I15" i="8"/>
  <c r="I16" i="8"/>
  <c r="H15" i="8"/>
  <c r="H16" i="8"/>
  <c r="G15" i="8"/>
  <c r="G16" i="8"/>
  <c r="F15" i="8"/>
  <c r="F16" i="8"/>
  <c r="E15" i="8"/>
  <c r="E16" i="8"/>
  <c r="D15" i="8"/>
  <c r="D16" i="8"/>
  <c r="D13" i="8" l="1"/>
  <c r="D14" i="8" s="1"/>
  <c r="E13" i="8"/>
  <c r="E14" i="8" s="1"/>
  <c r="F13" i="8"/>
  <c r="F14" i="8" s="1"/>
  <c r="G13" i="8"/>
  <c r="G14" i="8" s="1"/>
  <c r="H13" i="8"/>
  <c r="H14" i="8" s="1"/>
  <c r="I13" i="8"/>
  <c r="I14" i="8" s="1"/>
  <c r="J13" i="8"/>
  <c r="J14" i="8" s="1"/>
  <c r="K13" i="8"/>
  <c r="K14" i="8" s="1"/>
  <c r="L13" i="8"/>
  <c r="L14" i="8" s="1"/>
  <c r="M13" i="8"/>
  <c r="M14" i="8" s="1"/>
  <c r="N13" i="8"/>
  <c r="N14" i="8" s="1"/>
  <c r="O13" i="8"/>
  <c r="O14" i="8" s="1"/>
  <c r="P13" i="8"/>
  <c r="P14" i="8" s="1"/>
  <c r="Q13" i="8"/>
  <c r="Q14" i="8" s="1"/>
  <c r="R13" i="8"/>
  <c r="R14" i="8" s="1"/>
  <c r="C13" i="8"/>
  <c r="A10" i="7" l="1"/>
  <c r="B13" i="8" a="1"/>
  <c r="B13" i="8" s="1"/>
  <c r="C14" i="8"/>
  <c r="F2" i="8" l="1"/>
  <c r="N2" i="8" s="1"/>
  <c r="B15" i="8"/>
  <c r="F4" i="8" s="1"/>
  <c r="B14" i="8"/>
  <c r="F3" i="8" s="1"/>
  <c r="N3" i="8" s="1"/>
  <c r="B16" i="8"/>
  <c r="F5" i="8" s="1"/>
  <c r="B10" i="7"/>
  <c r="B11" i="7"/>
  <c r="C23" i="8"/>
  <c r="C25" i="8" s="1"/>
  <c r="E25"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9"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19"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9"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<sst xmlns="http://schemas.openxmlformats.org/spreadsheetml/2006/main" count="324" uniqueCount="125">
  <si>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</si>
  <si>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</si>
  <si>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</si>
  <si>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</si>
  <si>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</si>
  <si>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</si>
  <si>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</si>
  <si>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</si>
  <si>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</si>
  <si>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</si>
  <si>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</si>
  <si>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</si>
  <si>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</si>
  <si>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</si>
  <si>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</si>
  <si>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</si>
  <si>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</si>
  <si>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</si>
  <si>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</si>
  <si>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</si>
  <si>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</si>
  <si>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</si>
  <si>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</si>
  <si>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</si>
  <si>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</si>
  <si>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</si>
  <si>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</si>
  <si>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Document Management for Estate Agents</t>
  </si>
  <si>
    <t>Transaction Records Submission for Estate Agents</t>
  </si>
  <si>
    <t>Due Diligence Checks for Salespersons</t>
  </si>
  <si>
    <t>Document Management &amp; Transaction Records Submission for Estate Agents</t>
  </si>
  <si>
    <r>
      <t>Solution Category:</t>
    </r>
    <r>
      <rPr>
        <sz val="11"/>
        <color rgb="FF000000"/>
        <rFont val="Calibri"/>
        <family val="2"/>
      </rPr>
      <t xml:space="preserve"> Document Management for Estate Agents</t>
    </r>
    <r>
      <rPr>
        <b/>
        <sz val="11"/>
        <color rgb="FF000000"/>
        <rFont val="Calibri"/>
        <family val="2"/>
      </rPr>
      <t xml:space="preserve">
Solution Category Description: </t>
    </r>
    <r>
      <rPr>
        <sz val="11"/>
        <color rgb="FF000000"/>
        <rFont val="Calibri"/>
        <family val="2"/>
      </rPr>
      <t>Helps estate agents and real estate salespersons to manage and generate property transaction-related documents efficiently.</t>
    </r>
  </si>
  <si>
    <t> </t>
  </si>
  <si>
    <t>Return to the top</t>
  </si>
  <si>
    <t>Can your solution allow for cloud based, mobile based and/or web-based usage?</t>
  </si>
  <si>
    <t xml:space="preserve">Describe how your solution can meet the solution criteria in each row. </t>
  </si>
  <si>
    <t>Does your solution support the central storage and retention of the property transaction-related documents listed in Para 7(1) of the Code of Practice for Estate Agents under the Second Schedule of the Estate Agents (Estate Agency Work) Regulations 2010 (COPEA) in digital format?</t>
  </si>
  <si>
    <t>Does your solution support the retention of the property transaction-related documents in electronic format for at least five years, in accordance with Para 7(1) of the COPEA?</t>
  </si>
  <si>
    <t>Does your solution support estate agents and salespersons in digitally filling out the following contract templates published at the webpage  &lt;www.cea.gov.sg/professionals/agreements_and_checklists&gt;: (a) the eight prescribed Estate Agency Agreements (also set out in the Third Schedule of the Estate Agents (Estate Agency Work) Regulations 2010), (b) the Tenancy Agreement (for HDB flat rental transactions), (c) the Tenancy Agreement (for private residential property transactions), (d) the Option to Purchase (for private residential property transactions), and (e) the Agreement for the Sale and Purchase of Private Residential Property (for private residential property transactions)?</t>
  </si>
  <si>
    <t>Preferred</t>
  </si>
  <si>
    <t>Does your solution support estate agents in digitally filling out the Option to Purchase and Sale and Purchase Agreement in the sale of units in uncompleted private residential properties, as prescribed under the Housing Developer Rules (Rev Ed 2008)?</t>
  </si>
  <si>
    <t>Does your solution support the auto-population of fields in the property transaction-related documents (e.g. using data from MyInfo, or porting over from other documents/CRM systems)?</t>
  </si>
  <si>
    <t>Does your solution support the electronic signing of the eight prescribed Estate Agency Agreements?</t>
  </si>
  <si>
    <t>Does your solution manage commission receipts and payouts?</t>
  </si>
  <si>
    <t>Does your solution track whether the estate agent or salesperson had obtained the vendor client's written consent for them to advertise the property before the advertisement is posted?</t>
  </si>
  <si>
    <t xml:space="preserve">Does your solution monitor ongoing changes to regulatory requirements, and address those changes? </t>
  </si>
  <si>
    <t>If your solution comes with the following
- Collect Personal Identifiable Information and/or
- Sensitive Personal Information (SPI)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</si>
  <si>
    <r>
      <t>Solution Category</t>
    </r>
    <r>
      <rPr>
        <sz val="11"/>
        <color rgb="FF000000"/>
        <rFont val="Calibri"/>
        <family val="2"/>
      </rPr>
      <t>: Transaction Records Submission for Estate Agents</t>
    </r>
    <r>
      <rPr>
        <b/>
        <sz val="11"/>
        <color rgb="FF000000"/>
        <rFont val="Calibri"/>
        <family val="2"/>
      </rPr>
      <t xml:space="preserve">
Solution Category Description: </t>
    </r>
    <r>
      <rPr>
        <sz val="11"/>
        <rFont val="Calibri"/>
        <family val="2"/>
      </rPr>
      <t>Helps estate agents and real estate salespersons to manage and submit transaction records to the Council for Estate Agencies (CEA) efficiently.</t>
    </r>
  </si>
  <si>
    <t>Does your solution support estate agents in digitally submitting their salespersons’ property transactions, completed by clients of the estate agent, to CEA in accordance with CEA's requirements (e.g. monthly submission using CEA’s template, covering residential property transactions)?</t>
  </si>
  <si>
    <r>
      <t xml:space="preserve">Solution Category: </t>
    </r>
    <r>
      <rPr>
        <sz val="11"/>
        <color rgb="FF000000"/>
        <rFont val="Calibri"/>
        <family val="2"/>
      </rPr>
      <t>Due Diligence Checks for Salespersons</t>
    </r>
    <r>
      <rPr>
        <b/>
        <sz val="11"/>
        <color rgb="FF000000"/>
        <rFont val="Calibri"/>
        <family val="2"/>
      </rPr>
      <t xml:space="preserve">
Solution Category Description: </t>
    </r>
    <r>
      <rPr>
        <sz val="11"/>
        <color rgb="FF000000"/>
        <rFont val="Calibri"/>
        <family val="2"/>
      </rPr>
      <t>Offers due dilligence checks tools for estate agents and real estate salespersons to screen prospective clients.</t>
    </r>
  </si>
  <si>
    <t>Does your solution support estate agents and salespersons in conducting the Customer Due Diligence (CDD) measures to prevent money laundering or terrorism financing activities in accordance with the Estate Agents (Prevention of Money Laundering and Financing of Terrorism) Regulations 2021 [EA(PMLFT) Regs]?
Such measures include supporting estate agents and salespersons in completing the Real Estate Salesperson’s Checklists (Annex D &amp; E) and Customer’s Particulars Forms (Annex D1 &amp; E1) of the Guide on EA(PMLFT) Regs, available at:</t>
  </si>
  <si>
    <t>https://www.cea.gov.sg/docs/default-source/default-document-library/guide-on-estate-agents-(prevention-of-money-laundering-and-financing-of-terrorism)-regulations-2021(pdf-1032-kb).pdf</t>
  </si>
  <si>
    <t>Does your solution support the retention and keeping of electronic copies of the documents listed at Annex G of the Guide on EA(PMLFT) Regs for at least five years after the business relationship has ended or after the date of transaction?</t>
  </si>
  <si>
    <r>
      <t>Does your solution support estate agents and salespersons in conducting the following due diligence checks for residential property transactions by tapping on the applicable APIs:</t>
    </r>
    <r>
      <rPr>
        <u/>
        <sz val="11"/>
        <rFont val="Calibri"/>
        <family val="2"/>
      </rPr>
      <t xml:space="preserve">
For Residential Rental Property Transactions:
3.04.1 Eligibility conditions for HDB flats via HDB's APIs on eligibility to rent out flat/bedrooms and non-citizen quota for renting out of HDB flats;</t>
    </r>
    <r>
      <rPr>
        <sz val="11"/>
        <rFont val="Calibri"/>
        <family val="2"/>
      </rPr>
      <t xml:space="preserve">
3.04.2 Property usage restrictions for private properties via URA's API on approved residential use;
3.04.3 Property ownership details via SLA's API on property ownership information; and
3.04.4 Validity of work permit of foreign tenants via MOM's API on work pass validity checks.</t>
    </r>
    <r>
      <rPr>
        <u/>
        <sz val="11"/>
        <rFont val="Calibri"/>
        <family val="2"/>
      </rPr>
      <t xml:space="preserve">
For Residential Sale and Resale Property Transactions</t>
    </r>
    <r>
      <rPr>
        <sz val="11"/>
        <rFont val="Calibri"/>
        <family val="2"/>
      </rPr>
      <t>:
3.04.5 Eligibility conditions for HDB flats via HDB's APIs on Ethnic Integration Policy quota, Singapore Permanent Resident quota and Minimum Occupation Period for HDB resale flats;
3.04.6 Property ownership details via SLA's API on property ownership information; and</t>
    </r>
  </si>
  <si>
    <t>For Residential Rental Property Transactions:
Validity of work permit of foreign tenants via MOM's API on work pass validity checks.</t>
  </si>
  <si>
    <t>Does your solution support estate agents and salespersons in calculating stamp duty payable via IRAS' stamp duty-related APIs?</t>
  </si>
  <si>
    <r>
      <t xml:space="preserve">Solution Category: </t>
    </r>
    <r>
      <rPr>
        <sz val="11"/>
        <rFont val="Calibri"/>
        <family val="2"/>
      </rPr>
      <t>Document Management &amp; Transaction Records Submission for Estate Agents</t>
    </r>
    <r>
      <rPr>
        <b/>
        <sz val="11"/>
        <rFont val="Calibri"/>
        <family val="2"/>
      </rPr>
      <t xml:space="preserve">
Solution Category Description</t>
    </r>
    <r>
      <rPr>
        <sz val="11"/>
        <rFont val="Calibri"/>
        <family val="2"/>
      </rPr>
      <t>: Helps estate agents and real estate salespersons to manage property transaction-related documents and submit transaction records to the Council for Estate Agencies (CEA) efficiently.</t>
    </r>
  </si>
  <si>
    <t>Document Management</t>
  </si>
  <si>
    <t>Transaction Records Submission</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</si>
  <si>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</si>
  <si>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</si>
  <si>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</si>
  <si>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</si>
  <si>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</si>
  <si>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</si>
  <si>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</si>
  <si>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</si>
  <si>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</si>
  <si>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</si>
  <si>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</si>
  <si>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</si>
  <si>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</si>
  <si>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</si>
  <si>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</si>
  <si>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</si>
  <si>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</si>
  <si>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</si>
  <si>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</si>
  <si>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</si>
  <si>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</si>
  <si>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</si>
  <si>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</si>
  <si>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</si>
  <si>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</si>
  <si>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</si>
  <si>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</si>
  <si>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</si>
  <si>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</si>
  <si>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</si>
  <si>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</si>
  <si>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</si>
  <si>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</si>
  <si>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</si>
  <si>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</si>
  <si>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</si>
  <si>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</si>
  <si>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</si>
  <si>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</si>
  <si>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</si>
  <si>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</si>
  <si>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</si>
  <si>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</si>
  <si>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Estate Agency</t>
  </si>
  <si>
    <t>Solution Category Requirements: Estate Agency</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</si>
  <si>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</si>
  <si>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</si>
  <si>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</si>
  <si>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</si>
  <si>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</si>
  <si>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</si>
  <si>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</si>
  <si>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</si>
  <si>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</si>
  <si>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</si>
  <si>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</si>
  <si>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</si>
  <si>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</si>
  <si>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</si>
  <si>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</si>
  <si>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</si>
  <si>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</si>
  <si>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</si>
  <si>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</si>
  <si>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</si>
  <si>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"Estate Agency"</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</si>
</sst>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5"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z val="11"/>
      <color rgb="FF000000"/>
      <name val="Calibri"/>
      <family val="2"/>
    </font>
    <font>
      <b/>
      <sz val="11"/>
      <color rgb="FF000000"/>
      <name val="Calibri"/>
      <family val="2"/>
    </font>
    <font>
      <sz val="11"/>
      <name val="Calibri"/>
      <family val="2"/>
    </font>
    <font>
      <u/>
      <sz val="11"/>
      <name val="Calibri"/>
      <family val="2"/>
    </font>
    <font>
      <b/>
      <sz val="11"/>
      <name val="Calibri"/>
      <family val="2"/>
    </font>
    <font>
      <b/>
      <sz val="11"/>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rgb="FFE7E6E6"/>
        <bgColor rgb="FF000000"/>
      </patternFill>
    </fill>
    <fill>
      <patternFill patternType="solid">
        <fgColor rgb="FFF1E8F8"/>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102">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7" xfId="0" applyBorder="1"/>
    <xf numFmtId="0" fontId="0" fillId="0" borderId="8" xfId="0" applyBorder="1"/>
    <xf numFmtId="0" fontId="14" fillId="4" borderId="9" xfId="0" applyFont="1" applyFill="1" applyBorder="1" applyAlignment="1">
      <alignment horizontal="center" vertical="center"/>
    </xf>
    <xf numFmtId="0" fontId="13" fillId="3" borderId="4" xfId="0" applyFont="1" applyFill="1" applyBorder="1"/>
    <xf numFmtId="0" fontId="12" fillId="0" borderId="9" xfId="2" applyFill="1" applyBorder="1" applyAlignment="1">
      <alignment vertical="top"/>
    </xf>
    <xf numFmtId="0" fontId="2" fillId="3" borderId="4" xfId="0" applyFont="1" applyFill="1" applyBorder="1"/>
    <xf numFmtId="0" fontId="2" fillId="3" borderId="6" xfId="0" applyFont="1" applyFill="1" applyBorder="1"/>
    <xf numFmtId="0" fontId="2" fillId="3" borderId="5"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7" borderId="1" xfId="0" applyFill="1" applyBorder="1" applyAlignment="1">
      <alignmen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pplyProtection="1">
      <alignment horizontal="left" vertical="top"/>
      <protection locked="0"/>
    </xf>
    <xf numFmtId="0" fontId="0" fillId="8" borderId="0" xfId="0" applyFill="1" applyAlignment="1">
      <alignment vertical="top"/>
    </xf>
    <xf numFmtId="1" fontId="0" fillId="0" borderId="0" xfId="0" quotePrefix="1" applyNumberFormat="1"/>
    <xf numFmtId="0" fontId="0" fillId="5" borderId="1" xfId="0" applyFill="1" applyBorder="1" applyAlignment="1" applyProtection="1">
      <alignment horizontal="left" vertical="top"/>
      <protection locked="0"/>
    </xf>
    <xf numFmtId="0" fontId="0" fillId="0" borderId="1" xfId="0" applyBorder="1" applyAlignment="1" applyProtection="1">
      <alignment horizontal="left" vertical="top" wrapText="1"/>
      <protection locked="0"/>
    </xf>
    <xf numFmtId="0" fontId="19" fillId="10" borderId="3"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21" fillId="0" borderId="3" xfId="0" applyFont="1" applyBorder="1" applyAlignment="1" applyProtection="1">
      <alignment horizontal="left" vertical="top"/>
      <protection locked="0"/>
    </xf>
    <xf numFmtId="0" fontId="12" fillId="0" borderId="0" xfId="2" applyAlignment="1" applyProtection="1">
      <alignment horizontal="left" vertical="top"/>
    </xf>
    <xf numFmtId="0" fontId="1" fillId="2" borderId="0" xfId="0" applyFont="1" applyFill="1" applyAlignment="1">
      <alignment vertical="center"/>
    </xf>
    <xf numFmtId="0" fontId="7" fillId="0" borderId="0" xfId="0" applyFont="1" applyAlignment="1">
      <alignment horizontal="left" vertical="top" wrapText="1"/>
    </xf>
    <xf numFmtId="0" fontId="7" fillId="0" borderId="0" xfId="0" applyFont="1" applyAlignment="1">
      <alignment vertical="top"/>
    </xf>
    <xf numFmtId="0" fontId="19" fillId="0" borderId="0" xfId="0" applyFont="1" applyAlignment="1">
      <alignment horizontal="left" vertical="top"/>
    </xf>
    <xf numFmtId="0" fontId="12" fillId="0" borderId="0" xfId="2" applyFill="1" applyBorder="1" applyAlignment="1" applyProtection="1">
      <alignment horizontal="left" vertical="top"/>
    </xf>
    <xf numFmtId="0" fontId="20" fillId="0" borderId="0" xfId="0" applyFont="1" applyAlignment="1">
      <alignment horizontal="left" vertical="top"/>
    </xf>
    <xf numFmtId="0" fontId="0" fillId="3" borderId="1" xfId="0" applyFill="1" applyBorder="1" applyAlignment="1">
      <alignment horizontal="left" vertical="top"/>
    </xf>
    <xf numFmtId="0" fontId="20" fillId="9" borderId="2" xfId="0" applyFont="1" applyFill="1" applyBorder="1" applyAlignment="1">
      <alignment horizontal="left" vertical="top" wrapText="1"/>
    </xf>
    <xf numFmtId="0" fontId="19" fillId="9" borderId="2" xfId="0" applyFont="1" applyFill="1" applyBorder="1" applyAlignment="1">
      <alignment horizontal="left" vertical="top" wrapText="1"/>
    </xf>
    <xf numFmtId="0" fontId="0" fillId="3" borderId="1" xfId="0" applyFill="1" applyBorder="1" applyAlignment="1">
      <alignment horizontal="left" vertical="top" wrapText="1"/>
    </xf>
    <xf numFmtId="0" fontId="12" fillId="0" borderId="0" xfId="2" applyAlignment="1" applyProtection="1">
      <alignment horizontal="left" vertical="top" wrapText="1"/>
    </xf>
    <xf numFmtId="0" fontId="0" fillId="0" borderId="1" xfId="0" applyBorder="1" applyAlignment="1">
      <alignment horizontal="left" vertical="top" wrapText="1"/>
    </xf>
    <xf numFmtId="0" fontId="19" fillId="0" borderId="10" xfId="0" applyFont="1" applyBorder="1" applyAlignment="1">
      <alignment horizontal="left" vertical="top" wrapText="1"/>
    </xf>
    <xf numFmtId="2" fontId="0" fillId="0" borderId="1" xfId="0" applyNumberFormat="1" applyBorder="1" applyAlignment="1">
      <alignment horizontal="left" vertical="top" wrapText="1"/>
    </xf>
    <xf numFmtId="1" fontId="0" fillId="3" borderId="1" xfId="0" applyNumberFormat="1" applyFill="1" applyBorder="1" applyAlignment="1">
      <alignment horizontal="left" vertical="top" wrapText="1"/>
    </xf>
    <xf numFmtId="0" fontId="0" fillId="3" borderId="15" xfId="0" applyFill="1" applyBorder="1" applyAlignment="1">
      <alignment horizontal="left" vertical="top" wrapText="1"/>
    </xf>
    <xf numFmtId="0" fontId="19" fillId="0" borderId="13" xfId="0" applyFont="1" applyBorder="1" applyAlignment="1">
      <alignment horizontal="left" vertical="top" wrapText="1"/>
    </xf>
    <xf numFmtId="0" fontId="12" fillId="0" borderId="10" xfId="2" applyFill="1" applyBorder="1" applyAlignment="1" applyProtection="1">
      <alignment horizontal="left" vertical="top" wrapText="1"/>
    </xf>
    <xf numFmtId="0" fontId="23" fillId="0" borderId="10" xfId="0" applyFont="1" applyBorder="1" applyAlignment="1">
      <alignment horizontal="left" vertical="top" wrapText="1"/>
    </xf>
    <xf numFmtId="0" fontId="21" fillId="0" borderId="10" xfId="0" applyFont="1" applyBorder="1" applyAlignment="1">
      <alignment horizontal="left" vertical="top"/>
    </xf>
    <xf numFmtId="0" fontId="0" fillId="3" borderId="1" xfId="0" applyFill="1" applyBorder="1" applyAlignment="1" applyProtection="1">
      <alignment horizontal="left" vertical="top" wrapText="1"/>
      <protection locked="0"/>
    </xf>
    <xf numFmtId="0" fontId="12"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0" fillId="0" borderId="14" xfId="0" applyBorder="1" applyAlignment="1">
      <alignment horizontal="left" vertical="top" wrapText="1"/>
    </xf>
    <xf numFmtId="0" fontId="0" fillId="0" borderId="3" xfId="0" applyBorder="1" applyAlignment="1">
      <alignment horizontal="left" vertical="top" wrapText="1"/>
    </xf>
    <xf numFmtId="0" fontId="19" fillId="0" borderId="12" xfId="0" applyFont="1" applyBorder="1" applyAlignment="1">
      <alignment horizontal="left" vertical="top" wrapText="1"/>
    </xf>
    <xf numFmtId="0" fontId="19" fillId="0" borderId="11" xfId="0" applyFont="1" applyBorder="1" applyAlignment="1">
      <alignment horizontal="left" vertical="top" wrapText="1"/>
    </xf>
    <xf numFmtId="0" fontId="19" fillId="10" borderId="12" xfId="0" applyFont="1" applyFill="1" applyBorder="1" applyAlignment="1" applyProtection="1">
      <alignment horizontal="left" vertical="top" wrapText="1"/>
      <protection locked="0"/>
    </xf>
    <xf numFmtId="0" fontId="19" fillId="10" borderId="11" xfId="0" applyFont="1" applyFill="1" applyBorder="1" applyAlignment="1" applyProtection="1">
      <alignment horizontal="left" vertical="top" wrapText="1"/>
      <protection locked="0"/>
    </xf>
    <xf numFmtId="0" fontId="10"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A4813BD3-DE39-4114-88FE-BA80F922533A}"/>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3189" y="3553091"/>
          <a:ext cx="693742" cy="822947"/>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744633" y="4231216"/>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59963</xdr:rowOff>
    </xdr:from>
    <xdr:to>
      <xdr:col>2</xdr:col>
      <xdr:colOff>1114425</xdr:colOff>
      <xdr:row>2</xdr:row>
      <xdr:rowOff>342900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7930" y="421913"/>
          <a:ext cx="1131570" cy="28293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5037" y="1626394"/>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91225" y="3876675"/>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81700" y="5981700"/>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0736"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cea.gov.sg/docs/default-source/default-document-library/guide-on-estate-agents-(prevention-of-money-laundering-and-financing-of-terrorism)-regulations-2021(pdf-1032-kb).pdf"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77734375" style="1" customWidth="1"/>
    <col min="2" max="2" width="146.21875" style="1" customWidth="1"/>
    <col min="3" max="3" width="16.21875" style="1" bestFit="1" customWidth="1"/>
    <col min="4" max="4" width="2.5546875" style="1" customWidth="1"/>
    <col min="5" max="16384" width="9.21875" style="1" hidden="1"/>
  </cols>
  <sheetData>
    <row r="1" spans="1:4" x14ac:dyDescent="0.3">
      <c r="A1" s="23" t="s">
        <v>0</v>
      </c>
      <c r="C1" s="100" t="s">
        <v>123</v>
      </c>
    </row>
    <row r="2" spans="1:4" x14ac:dyDescent="0.3">
      <c r="C2" s="101">
        <v>45778</v>
      </c>
    </row>
    <row r="3" spans="1:4" ht="32.1" customHeight="1" x14ac:dyDescent="0.3">
      <c r="A3" s="91" t="s">
        <v>102</v>
      </c>
      <c r="B3" s="91"/>
      <c r="C3" s="20"/>
      <c r="D3" s="6"/>
    </row>
    <row r="4" spans="1:4" ht="19.5" customHeight="1" x14ac:dyDescent="0.3"/>
    <row r="5" spans="1:4" ht="28.8" x14ac:dyDescent="0.3">
      <c r="A5" s="3">
        <v>1</v>
      </c>
      <c r="B5" s="50" t="s">
        <v>119</v>
      </c>
      <c r="C5" s="4"/>
    </row>
    <row r="6" spans="1:4" s="25" customFormat="1" ht="22.5" customHeight="1" x14ac:dyDescent="0.3">
      <c r="A6" s="41"/>
      <c r="B6" s="42" t="s">
        <v>1</v>
      </c>
      <c r="C6" s="43"/>
    </row>
    <row r="7" spans="1:4" s="25" customFormat="1" x14ac:dyDescent="0.3">
      <c r="A7" s="41">
        <v>2</v>
      </c>
      <c r="B7" s="44" t="s">
        <v>2</v>
      </c>
      <c r="C7" s="43"/>
    </row>
    <row r="8" spans="1:4" ht="100.8" x14ac:dyDescent="0.3">
      <c r="A8" s="3">
        <v>3</v>
      </c>
      <c r="B8" s="50" t="s">
        <v>121</v>
      </c>
      <c r="C8" s="4"/>
    </row>
    <row r="9" spans="1:4" ht="69.75" customHeight="1" x14ac:dyDescent="0.3">
      <c r="A9" s="3">
        <v>4</v>
      </c>
      <c r="B9" s="4" t="s">
        <v>120</v>
      </c>
      <c r="C9" s="4"/>
    </row>
    <row r="10" spans="1:4" x14ac:dyDescent="0.3">
      <c r="A10" s="3">
        <v>5</v>
      </c>
      <c r="B10" s="4" t="s">
        <v>3</v>
      </c>
      <c r="C10" s="4"/>
    </row>
    <row r="11" spans="1:4" ht="33" customHeight="1" x14ac:dyDescent="0.3">
      <c r="B11" s="40" t="s">
        <v>4</v>
      </c>
    </row>
    <row r="12" spans="1:4" x14ac:dyDescent="0.3"/>
    <row r="13" spans="1:4" s="60" customFormat="1" x14ac:dyDescent="0.3"/>
    <row r="14" spans="1:4" s="60" customFormat="1" x14ac:dyDescent="0.3"/>
    <row r="15" spans="1:4" s="60" customFormat="1" x14ac:dyDescent="0.3"/>
    <row r="16" spans="1:4" s="60" customFormat="1" x14ac:dyDescent="0.3"/>
    <row r="17" s="60" customFormat="1" x14ac:dyDescent="0.3"/>
    <row r="18" s="60" customFormat="1" x14ac:dyDescent="0.3"/>
    <row r="19" s="60" customFormat="1" x14ac:dyDescent="0.3"/>
    <row r="20" s="60" customFormat="1" x14ac:dyDescent="0.3"/>
    <row r="21" s="60" customFormat="1" x14ac:dyDescent="0.3"/>
    <row r="22" s="60" customFormat="1" x14ac:dyDescent="0.3"/>
    <row r="23" s="60" customFormat="1" x14ac:dyDescent="0.3"/>
    <row r="24" s="60" customFormat="1" x14ac:dyDescent="0.3"/>
    <row r="25" s="60" customFormat="1" x14ac:dyDescent="0.3"/>
    <row r="26" s="60" customFormat="1" x14ac:dyDescent="0.3"/>
    <row r="27" s="60" customFormat="1" x14ac:dyDescent="0.3"/>
    <row r="28" s="60" customFormat="1" x14ac:dyDescent="0.3"/>
    <row r="29" s="60" customFormat="1" x14ac:dyDescent="0.3"/>
    <row r="30" s="60" customFormat="1" x14ac:dyDescent="0.3"/>
    <row r="31" s="60" customFormat="1" x14ac:dyDescent="0.3"/>
    <row r="32" s="60" customFormat="1" x14ac:dyDescent="0.3"/>
    <row r="33" s="60" customFormat="1" x14ac:dyDescent="0.3"/>
    <row r="34" s="60" customFormat="1" x14ac:dyDescent="0.3"/>
    <row r="35" s="60" customFormat="1" hidden="1" x14ac:dyDescent="0.3"/>
    <row r="36" s="60" customFormat="1" hidden="1" x14ac:dyDescent="0.3"/>
    <row r="37" s="60" customFormat="1" hidden="1" x14ac:dyDescent="0.3"/>
    <row r="38" s="60" customFormat="1" hidden="1" x14ac:dyDescent="0.3"/>
    <row r="39" s="60" customFormat="1" hidden="1" x14ac:dyDescent="0.3"/>
    <row r="40" s="60" customFormat="1" hidden="1" x14ac:dyDescent="0.3"/>
    <row r="41" s="60" customFormat="1" hidden="1" x14ac:dyDescent="0.3"/>
    <row r="42" s="60" customFormat="1" hidden="1" x14ac:dyDescent="0.3"/>
    <row r="43" s="60" customFormat="1" hidden="1" x14ac:dyDescent="0.3"/>
    <row r="44" s="60" customFormat="1" hidden="1" x14ac:dyDescent="0.3"/>
    <row r="45" s="60" customFormat="1" hidden="1" x14ac:dyDescent="0.3"/>
    <row r="46" s="60" customFormat="1" hidden="1" x14ac:dyDescent="0.3"/>
    <row r="47" s="60" customFormat="1" hidden="1" x14ac:dyDescent="0.3"/>
    <row r="48" s="60" customFormat="1" hidden="1" x14ac:dyDescent="0.3"/>
  </sheetData>
  <sheetProtection algorithmName="SHA-512" hashValue="Dj1IE0zsiiTYmawVE1wHRCf4ZNxCBJNJ/8C31UzGg0H0b8AGFro4FLqHFhFdgcDySsR4Km4amR8zpbGMLGQpOA==" saltValue="evqqyWOCKrREaUSVje+JWw==" spinCount="100000" sheet="1" formatRows="0" insertColumns="0"/>
  <mergeCells count="1">
    <mergeCell ref="A3:B3"/>
  </mergeCells>
  <hyperlinks>
    <hyperlink ref="A1" r:id="rId1" xr:uid="{31F41907-8E88-4A78-9CFC-B635B6FCC34D}"/>
    <hyperlink ref="B7" r:id="rId2" xr:uid="{CED07255-3876-4EAC-9E28-54F73F269E19}"/>
    <hyperlink ref="B6" r:id="rId3" display="If you have not performed a vendor onboarding eligibility assessment, please visit https://go.gov.sg/vsa and ensure that you have passed all criteria." xr:uid="{9DA723E4-3523-45C8-8E6A-BA73311A6BBB}"/>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95" zoomScaleNormal="95" workbookViewId="0">
      <selection activeCell="A5" sqref="A5:XFD5"/>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23" t="s">
        <v>0</v>
      </c>
      <c r="E1" s="10" t="str">
        <f>Instructions!$C$1</f>
        <v>Version: 25-2.0</v>
      </c>
      <c r="F1" s="5"/>
    </row>
    <row r="2" spans="1:6" x14ac:dyDescent="0.3">
      <c r="E2" s="21">
        <f>Instructions!C2</f>
        <v>45778</v>
      </c>
      <c r="F2" s="5"/>
    </row>
    <row r="3" spans="1:6" s="7" customFormat="1" ht="32.1" customHeight="1" x14ac:dyDescent="0.3">
      <c r="A3" s="91" t="s">
        <v>5</v>
      </c>
      <c r="B3" s="91"/>
      <c r="C3" s="91"/>
      <c r="D3" s="91"/>
      <c r="E3" s="91"/>
      <c r="F3" s="91"/>
    </row>
    <row r="4" spans="1:6" x14ac:dyDescent="0.3"/>
    <row r="5" spans="1:6" ht="139.5" customHeight="1" x14ac:dyDescent="0.3">
      <c r="A5" s="92" t="s">
        <v>122</v>
      </c>
      <c r="B5" s="92"/>
      <c r="C5" s="92"/>
      <c r="D5" s="92"/>
      <c r="E5" s="92"/>
    </row>
    <row r="6" spans="1:6" x14ac:dyDescent="0.3">
      <c r="A6" s="9" t="s">
        <v>6</v>
      </c>
      <c r="B6" s="8"/>
      <c r="C6" s="8"/>
      <c r="D6" s="8"/>
      <c r="E6" s="8"/>
    </row>
    <row r="7" spans="1:6" ht="24" customHeight="1" x14ac:dyDescent="0.3">
      <c r="A7" s="55"/>
      <c r="B7" s="8" t="s">
        <v>7</v>
      </c>
      <c r="C7" s="17"/>
      <c r="D7" s="8"/>
      <c r="E7" s="8"/>
    </row>
    <row r="8" spans="1:6" ht="47.25" customHeight="1" x14ac:dyDescent="0.3">
      <c r="A8" s="56">
        <f>COUNTIFS(C12:C21, "Mandatory", D12:D21, "No")</f>
        <v>0</v>
      </c>
      <c r="B8" s="17" t="str">
        <f>IF(A8&gt;0,"Error! You have indicated [No] for at least 1 of the Mandatory requirements. All Mandatory requirements must be met. Please do not proceed until all requirements can be met.","")</f>
        <v/>
      </c>
      <c r="C8" s="17"/>
      <c r="D8" s="8"/>
      <c r="E8" s="8"/>
    </row>
    <row r="9" spans="1:6" ht="112.5" customHeight="1" x14ac:dyDescent="0.3">
      <c r="D9" s="8"/>
      <c r="E9" s="8"/>
    </row>
    <row r="10" spans="1:6" x14ac:dyDescent="0.3">
      <c r="D10" s="8"/>
      <c r="E10" s="8"/>
    </row>
    <row r="11" spans="1:6" s="2" customFormat="1" x14ac:dyDescent="0.3">
      <c r="A11" s="15" t="s">
        <v>8</v>
      </c>
      <c r="B11" s="16" t="s">
        <v>9</v>
      </c>
      <c r="C11" s="16" t="s">
        <v>10</v>
      </c>
      <c r="D11" s="16" t="s">
        <v>11</v>
      </c>
      <c r="E11" s="16" t="s">
        <v>12</v>
      </c>
    </row>
    <row r="12" spans="1:6" s="2" customFormat="1" ht="28.8" x14ac:dyDescent="0.3">
      <c r="A12" s="57">
        <v>1</v>
      </c>
      <c r="B12" s="38" t="s">
        <v>13</v>
      </c>
      <c r="C12" s="12" t="s">
        <v>14</v>
      </c>
      <c r="D12" s="51"/>
      <c r="E12" s="54" t="s">
        <v>15</v>
      </c>
    </row>
    <row r="13" spans="1:6" s="2" customFormat="1" ht="28.8" x14ac:dyDescent="0.3">
      <c r="A13" s="57">
        <v>2</v>
      </c>
      <c r="B13" s="11" t="s">
        <v>16</v>
      </c>
      <c r="C13" s="12" t="s">
        <v>14</v>
      </c>
      <c r="D13" s="51"/>
      <c r="E13" s="54" t="s">
        <v>17</v>
      </c>
    </row>
    <row r="14" spans="1:6" s="2" customFormat="1" ht="28.8" x14ac:dyDescent="0.3">
      <c r="A14" s="57">
        <v>3</v>
      </c>
      <c r="B14" s="38" t="s">
        <v>18</v>
      </c>
      <c r="C14" s="12" t="s">
        <v>14</v>
      </c>
      <c r="D14" s="51"/>
      <c r="E14" s="54" t="s">
        <v>19</v>
      </c>
    </row>
    <row r="15" spans="1:6" ht="43.2" x14ac:dyDescent="0.3">
      <c r="A15" s="58">
        <v>4</v>
      </c>
      <c r="B15" s="12" t="s">
        <v>20</v>
      </c>
      <c r="C15" s="12" t="s">
        <v>21</v>
      </c>
      <c r="D15" s="51"/>
      <c r="E15" s="26" t="s">
        <v>22</v>
      </c>
    </row>
    <row r="16" spans="1:6" ht="28.8" x14ac:dyDescent="0.3">
      <c r="A16" s="58">
        <v>5</v>
      </c>
      <c r="B16" s="12" t="s">
        <v>112</v>
      </c>
      <c r="C16" s="12" t="s">
        <v>14</v>
      </c>
      <c r="D16" s="51"/>
      <c r="E16" s="26" t="s">
        <v>113</v>
      </c>
    </row>
    <row r="17" spans="1:5" ht="57.6" x14ac:dyDescent="0.3">
      <c r="A17" s="58">
        <v>6</v>
      </c>
      <c r="B17" s="12" t="s">
        <v>23</v>
      </c>
      <c r="C17" s="12" t="s">
        <v>21</v>
      </c>
      <c r="D17" s="51"/>
      <c r="E17" s="26" t="s">
        <v>22</v>
      </c>
    </row>
    <row r="18" spans="1:5" ht="115.2" x14ac:dyDescent="0.3">
      <c r="A18" s="59">
        <v>7</v>
      </c>
      <c r="B18" s="12" t="s">
        <v>117</v>
      </c>
      <c r="C18" s="12" t="s">
        <v>21</v>
      </c>
      <c r="D18" s="51"/>
      <c r="E18" s="90" t="s">
        <v>118</v>
      </c>
    </row>
    <row r="19" spans="1:5" ht="28.8" x14ac:dyDescent="0.3">
      <c r="A19" s="58">
        <v>8</v>
      </c>
      <c r="B19" s="12" t="s">
        <v>114</v>
      </c>
      <c r="C19" s="12" t="s">
        <v>21</v>
      </c>
      <c r="D19" s="51"/>
      <c r="E19" s="26" t="s">
        <v>115</v>
      </c>
    </row>
    <row r="20" spans="1:5" ht="57.6" x14ac:dyDescent="0.3">
      <c r="A20" s="58">
        <v>9</v>
      </c>
      <c r="B20" s="12" t="s">
        <v>104</v>
      </c>
      <c r="C20" s="12" t="s">
        <v>14</v>
      </c>
      <c r="D20" s="51"/>
      <c r="E20" s="26" t="s">
        <v>22</v>
      </c>
    </row>
    <row r="21" spans="1:5" ht="86.4" x14ac:dyDescent="0.3">
      <c r="A21" s="58">
        <v>10</v>
      </c>
      <c r="B21" s="12" t="s">
        <v>105</v>
      </c>
      <c r="C21" s="12" t="s">
        <v>14</v>
      </c>
      <c r="D21" s="51"/>
      <c r="E21" s="26" t="s">
        <v>106</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NEKJVAeZZ6O2d2g25HLHYZLiqeEHSkc16EhYudlqOKx6lrCQRqSlwEhGzXda+ypVDPyt8L4jvtfd1ojhZZlILA==" saltValue="rv8b8clgwHoRkmXhdjzZIw=="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9ED90E52-7528-44D0-9CA8-91C739E556B7}"/>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65"/>
  <sheetViews>
    <sheetView showGridLines="0" zoomScale="80" zoomScaleNormal="80" workbookViewId="0">
      <selection activeCell="A3" sqref="A3"/>
    </sheetView>
  </sheetViews>
  <sheetFormatPr defaultColWidth="0" defaultRowHeight="14.4" zeroHeight="1" x14ac:dyDescent="0.3"/>
  <cols>
    <col min="1" max="1" width="8.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1" customWidth="1"/>
    <col min="8" max="8" width="9.21875" style="1" customWidth="1"/>
    <col min="9" max="16384" width="9.21875" style="1" hidden="1"/>
  </cols>
  <sheetData>
    <row r="1" spans="1:7" x14ac:dyDescent="0.3">
      <c r="A1" s="68" t="s">
        <v>0</v>
      </c>
      <c r="D1" s="10"/>
      <c r="E1" s="10" t="str">
        <f>Instructions!$C$1</f>
        <v>Version: 25-2.0</v>
      </c>
      <c r="F1" s="5"/>
    </row>
    <row r="2" spans="1:7" x14ac:dyDescent="0.3">
      <c r="D2" s="10"/>
      <c r="E2" s="21">
        <f>Instructions!C2</f>
        <v>45778</v>
      </c>
      <c r="F2" s="5"/>
    </row>
    <row r="3" spans="1:7" s="7" customFormat="1" ht="32.1" customHeight="1" x14ac:dyDescent="0.3">
      <c r="A3" s="69" t="s">
        <v>103</v>
      </c>
      <c r="B3" s="69"/>
      <c r="C3" s="69"/>
      <c r="D3" s="69"/>
      <c r="E3" s="69"/>
      <c r="F3" s="69"/>
    </row>
    <row r="4" spans="1:7" x14ac:dyDescent="0.3"/>
    <row r="5" spans="1:7" x14ac:dyDescent="0.3">
      <c r="A5" s="92" t="s">
        <v>24</v>
      </c>
      <c r="B5" s="92"/>
      <c r="C5" s="92"/>
      <c r="D5" s="92"/>
      <c r="E5" s="92"/>
    </row>
    <row r="6" spans="1:7" ht="108" customHeight="1" x14ac:dyDescent="0.3">
      <c r="A6" s="92" t="s">
        <v>25</v>
      </c>
      <c r="B6" s="92"/>
      <c r="C6" s="92"/>
      <c r="D6" s="92"/>
      <c r="E6" s="92"/>
    </row>
    <row r="7" spans="1:7" x14ac:dyDescent="0.3">
      <c r="A7" s="8"/>
      <c r="B7" s="8"/>
      <c r="C7" s="8"/>
      <c r="D7" s="8"/>
      <c r="E7" s="8"/>
    </row>
    <row r="8" spans="1:7" x14ac:dyDescent="0.3">
      <c r="A8" s="9" t="s">
        <v>6</v>
      </c>
      <c r="B8" s="8"/>
      <c r="C8" s="70"/>
      <c r="D8" s="8"/>
      <c r="E8" s="70"/>
    </row>
    <row r="9" spans="1:7" x14ac:dyDescent="0.3">
      <c r="A9" s="9"/>
      <c r="B9" s="8" t="s">
        <v>7</v>
      </c>
      <c r="C9" s="70"/>
      <c r="D9" s="8"/>
      <c r="E9" s="70"/>
    </row>
    <row r="10" spans="1:7" ht="39.6" customHeight="1" x14ac:dyDescent="0.3">
      <c r="A10" s="71">
        <f>IF(COUNTIF('Data for graphs'!C13:R13,"&gt;0")&lt;=1, 0, COUNTIF('Data for graphs'!C13:R13,"&gt;0"))</f>
        <v>0</v>
      </c>
      <c r="B10" s="17" t="str">
        <f>IF(A10&gt;0,"Error! You have responded in multiple solution categories. Please ONLY provide responses for the selected solution category.","")</f>
        <v/>
      </c>
      <c r="C10" s="9"/>
      <c r="D10" s="8"/>
      <c r="E10" s="70"/>
    </row>
    <row r="11" spans="1:7" ht="39.6" customHeight="1" x14ac:dyDescent="0.3">
      <c r="A11" s="71" cm="1">
        <f t="array" ref="A11">SUMPRODUCT((C21:C64="Mandatory")*(D21:D64="No"))</f>
        <v>0</v>
      </c>
      <c r="B11" s="17" t="str">
        <f>IF(A10&gt;0,"Error! You have indicated [NO] for at least 1 of the Mandatory requirements. Please do not proceed until all requirements can be met.","")</f>
        <v/>
      </c>
      <c r="C11" s="9"/>
      <c r="D11" s="8"/>
      <c r="E11" s="70"/>
    </row>
    <row r="12" spans="1:7" ht="133.5" customHeight="1" x14ac:dyDescent="0.3">
      <c r="B12" s="8"/>
      <c r="D12" s="8"/>
    </row>
    <row r="13" spans="1:7" x14ac:dyDescent="0.3">
      <c r="A13" s="2" t="s">
        <v>26</v>
      </c>
      <c r="B13" s="2"/>
      <c r="C13" s="2"/>
      <c r="D13" s="2"/>
      <c r="E13" s="2"/>
    </row>
    <row r="14" spans="1:7" s="3" customFormat="1" x14ac:dyDescent="0.3">
      <c r="A14" s="72">
        <v>1</v>
      </c>
      <c r="B14" s="73" t="s">
        <v>27</v>
      </c>
      <c r="C14" s="74"/>
      <c r="D14" s="74"/>
      <c r="E14" s="74"/>
      <c r="F14" s="72"/>
      <c r="G14" s="72"/>
    </row>
    <row r="15" spans="1:7" s="3" customFormat="1" x14ac:dyDescent="0.3">
      <c r="A15" s="72">
        <v>2</v>
      </c>
      <c r="B15" s="73" t="s">
        <v>28</v>
      </c>
      <c r="C15" s="74"/>
      <c r="D15" s="74"/>
      <c r="E15" s="74"/>
      <c r="F15" s="72"/>
      <c r="G15" s="72"/>
    </row>
    <row r="16" spans="1:7" s="3" customFormat="1" x14ac:dyDescent="0.3">
      <c r="A16" s="72">
        <v>3</v>
      </c>
      <c r="B16" s="73" t="s">
        <v>29</v>
      </c>
      <c r="C16" s="74"/>
      <c r="D16" s="74"/>
      <c r="E16" s="74"/>
      <c r="F16" s="72"/>
      <c r="G16" s="72"/>
    </row>
    <row r="17" spans="1:7" s="3" customFormat="1" x14ac:dyDescent="0.3">
      <c r="A17" s="72">
        <v>4</v>
      </c>
      <c r="B17" s="73" t="s">
        <v>30</v>
      </c>
      <c r="C17" s="74"/>
      <c r="D17" s="74"/>
      <c r="E17" s="74"/>
      <c r="F17" s="72"/>
      <c r="G17" s="72"/>
    </row>
    <row r="18" spans="1:7" s="3" customFormat="1" x14ac:dyDescent="0.3">
      <c r="B18" s="8"/>
      <c r="D18" s="8"/>
    </row>
    <row r="19" spans="1:7" s="9" customFormat="1" x14ac:dyDescent="0.3">
      <c r="A19" s="15" t="s">
        <v>8</v>
      </c>
      <c r="B19" s="15" t="s">
        <v>9</v>
      </c>
      <c r="C19" s="15" t="s">
        <v>10</v>
      </c>
      <c r="D19" s="15" t="s">
        <v>11</v>
      </c>
      <c r="E19" s="15" t="s">
        <v>12</v>
      </c>
    </row>
    <row r="20" spans="1:7" s="3" customFormat="1" ht="43.2" x14ac:dyDescent="0.3">
      <c r="A20" s="75">
        <v>1</v>
      </c>
      <c r="B20" s="76" t="s">
        <v>31</v>
      </c>
      <c r="C20" s="77" t="s">
        <v>32</v>
      </c>
      <c r="D20" s="89"/>
      <c r="E20" s="66" t="s">
        <v>32</v>
      </c>
      <c r="G20" s="79" t="s">
        <v>33</v>
      </c>
    </row>
    <row r="21" spans="1:7" s="8" customFormat="1" x14ac:dyDescent="0.3">
      <c r="A21" s="80">
        <f t="shared" ref="A21:A31" si="0">A20+0.01</f>
        <v>1.01</v>
      </c>
      <c r="B21" s="81" t="s">
        <v>34</v>
      </c>
      <c r="C21" s="81" t="s">
        <v>21</v>
      </c>
      <c r="D21" s="63"/>
      <c r="E21" s="64" t="s">
        <v>35</v>
      </c>
      <c r="G21" s="79" t="s">
        <v>33</v>
      </c>
    </row>
    <row r="22" spans="1:7" s="8" customFormat="1" ht="43.2" x14ac:dyDescent="0.3">
      <c r="A22" s="80">
        <f t="shared" si="0"/>
        <v>1.02</v>
      </c>
      <c r="B22" s="81" t="s">
        <v>36</v>
      </c>
      <c r="C22" s="81" t="s">
        <v>21</v>
      </c>
      <c r="D22" s="63"/>
      <c r="E22" s="64" t="s">
        <v>35</v>
      </c>
      <c r="G22" s="79" t="s">
        <v>33</v>
      </c>
    </row>
    <row r="23" spans="1:7" s="8" customFormat="1" ht="28.8" x14ac:dyDescent="0.3">
      <c r="A23" s="80">
        <f t="shared" si="0"/>
        <v>1.03</v>
      </c>
      <c r="B23" s="81" t="s">
        <v>37</v>
      </c>
      <c r="C23" s="81" t="s">
        <v>21</v>
      </c>
      <c r="D23" s="63"/>
      <c r="E23" s="64" t="s">
        <v>35</v>
      </c>
      <c r="G23" s="79" t="s">
        <v>33</v>
      </c>
    </row>
    <row r="24" spans="1:7" s="8" customFormat="1" ht="86.4" x14ac:dyDescent="0.3">
      <c r="A24" s="80">
        <f t="shared" si="0"/>
        <v>1.04</v>
      </c>
      <c r="B24" s="81" t="s">
        <v>38</v>
      </c>
      <c r="C24" s="81" t="s">
        <v>39</v>
      </c>
      <c r="D24" s="63"/>
      <c r="E24" s="64" t="s">
        <v>35</v>
      </c>
      <c r="G24" s="79" t="s">
        <v>33</v>
      </c>
    </row>
    <row r="25" spans="1:7" s="8" customFormat="1" ht="43.2" x14ac:dyDescent="0.3">
      <c r="A25" s="80">
        <f t="shared" si="0"/>
        <v>1.05</v>
      </c>
      <c r="B25" s="81" t="s">
        <v>40</v>
      </c>
      <c r="C25" s="81" t="s">
        <v>39</v>
      </c>
      <c r="D25" s="63"/>
      <c r="E25" s="64" t="s">
        <v>35</v>
      </c>
      <c r="G25" s="79" t="s">
        <v>33</v>
      </c>
    </row>
    <row r="26" spans="1:7" s="8" customFormat="1" ht="28.8" x14ac:dyDescent="0.3">
      <c r="A26" s="80">
        <f t="shared" si="0"/>
        <v>1.06</v>
      </c>
      <c r="B26" s="81" t="s">
        <v>41</v>
      </c>
      <c r="C26" s="81" t="s">
        <v>39</v>
      </c>
      <c r="D26" s="63"/>
      <c r="E26" s="64" t="s">
        <v>35</v>
      </c>
      <c r="G26" s="79" t="s">
        <v>33</v>
      </c>
    </row>
    <row r="27" spans="1:7" s="8" customFormat="1" x14ac:dyDescent="0.3">
      <c r="A27" s="80">
        <f t="shared" si="0"/>
        <v>1.07</v>
      </c>
      <c r="B27" s="81" t="s">
        <v>42</v>
      </c>
      <c r="C27" s="81" t="s">
        <v>39</v>
      </c>
      <c r="D27" s="63"/>
      <c r="E27" s="64" t="s">
        <v>35</v>
      </c>
      <c r="G27" s="79" t="s">
        <v>33</v>
      </c>
    </row>
    <row r="28" spans="1:7" s="8" customFormat="1" x14ac:dyDescent="0.3">
      <c r="A28" s="80">
        <f t="shared" si="0"/>
        <v>1.08</v>
      </c>
      <c r="B28" s="81" t="s">
        <v>43</v>
      </c>
      <c r="C28" s="81" t="s">
        <v>39</v>
      </c>
      <c r="D28" s="63"/>
      <c r="E28" s="64" t="s">
        <v>35</v>
      </c>
      <c r="G28" s="79" t="s">
        <v>33</v>
      </c>
    </row>
    <row r="29" spans="1:7" s="8" customFormat="1" ht="28.8" x14ac:dyDescent="0.3">
      <c r="A29" s="80">
        <f t="shared" si="0"/>
        <v>1.0900000000000001</v>
      </c>
      <c r="B29" s="81" t="s">
        <v>44</v>
      </c>
      <c r="C29" s="81" t="s">
        <v>39</v>
      </c>
      <c r="D29" s="63"/>
      <c r="E29" s="64" t="s">
        <v>35</v>
      </c>
      <c r="G29" s="79" t="s">
        <v>33</v>
      </c>
    </row>
    <row r="30" spans="1:7" s="8" customFormat="1" x14ac:dyDescent="0.3">
      <c r="A30" s="82">
        <f t="shared" si="0"/>
        <v>1.1000000000000001</v>
      </c>
      <c r="B30" s="81" t="s">
        <v>45</v>
      </c>
      <c r="C30" s="81" t="s">
        <v>39</v>
      </c>
      <c r="D30" s="63"/>
      <c r="E30" s="64" t="s">
        <v>35</v>
      </c>
      <c r="G30" s="79" t="s">
        <v>33</v>
      </c>
    </row>
    <row r="31" spans="1:7" s="8" customFormat="1" ht="201.6" x14ac:dyDescent="0.3">
      <c r="A31" s="80">
        <f t="shared" si="0"/>
        <v>1.1100000000000001</v>
      </c>
      <c r="B31" s="81" t="s">
        <v>46</v>
      </c>
      <c r="C31" s="81" t="s">
        <v>39</v>
      </c>
      <c r="D31" s="63"/>
      <c r="E31" s="64" t="s">
        <v>35</v>
      </c>
      <c r="G31" s="79" t="s">
        <v>33</v>
      </c>
    </row>
    <row r="32" spans="1:7" s="8" customFormat="1" ht="43.2" x14ac:dyDescent="0.3">
      <c r="A32" s="83">
        <v>2</v>
      </c>
      <c r="B32" s="76" t="s">
        <v>47</v>
      </c>
      <c r="C32" s="77" t="s">
        <v>32</v>
      </c>
      <c r="D32" s="65" t="s">
        <v>32</v>
      </c>
      <c r="E32" s="66" t="s">
        <v>32</v>
      </c>
      <c r="F32" s="3"/>
      <c r="G32" s="79" t="s">
        <v>33</v>
      </c>
    </row>
    <row r="33" spans="1:7" s="8" customFormat="1" x14ac:dyDescent="0.3">
      <c r="A33" s="80">
        <f t="shared" ref="A33:A36" si="1">A32+0.01</f>
        <v>2.0099999999999998</v>
      </c>
      <c r="B33" s="81" t="s">
        <v>34</v>
      </c>
      <c r="C33" s="81" t="s">
        <v>21</v>
      </c>
      <c r="D33" s="63"/>
      <c r="E33" s="64" t="s">
        <v>35</v>
      </c>
      <c r="G33" s="79" t="s">
        <v>33</v>
      </c>
    </row>
    <row r="34" spans="1:7" s="8" customFormat="1" ht="43.2" x14ac:dyDescent="0.3">
      <c r="A34" s="80">
        <f t="shared" si="1"/>
        <v>2.0199999999999996</v>
      </c>
      <c r="B34" s="81" t="s">
        <v>48</v>
      </c>
      <c r="C34" s="81" t="s">
        <v>21</v>
      </c>
      <c r="D34" s="63"/>
      <c r="E34" s="64" t="s">
        <v>35</v>
      </c>
      <c r="G34" s="79" t="s">
        <v>33</v>
      </c>
    </row>
    <row r="35" spans="1:7" s="8" customFormat="1" x14ac:dyDescent="0.3">
      <c r="A35" s="80">
        <f t="shared" si="1"/>
        <v>2.0299999999999994</v>
      </c>
      <c r="B35" s="81" t="s">
        <v>45</v>
      </c>
      <c r="C35" s="81" t="s">
        <v>39</v>
      </c>
      <c r="D35" s="63"/>
      <c r="E35" s="64" t="s">
        <v>35</v>
      </c>
      <c r="G35" s="79" t="s">
        <v>33</v>
      </c>
    </row>
    <row r="36" spans="1:7" s="8" customFormat="1" ht="201.6" x14ac:dyDescent="0.3">
      <c r="A36" s="80">
        <f t="shared" si="1"/>
        <v>2.0399999999999991</v>
      </c>
      <c r="B36" s="81" t="s">
        <v>46</v>
      </c>
      <c r="C36" s="81" t="s">
        <v>39</v>
      </c>
      <c r="D36" s="63"/>
      <c r="E36" s="64" t="s">
        <v>35</v>
      </c>
      <c r="G36" s="79" t="s">
        <v>33</v>
      </c>
    </row>
    <row r="37" spans="1:7" s="8" customFormat="1" ht="43.2" x14ac:dyDescent="0.3">
      <c r="A37" s="84">
        <v>3</v>
      </c>
      <c r="B37" s="76" t="s">
        <v>49</v>
      </c>
      <c r="C37" s="77" t="s">
        <v>32</v>
      </c>
      <c r="D37" s="65" t="s">
        <v>32</v>
      </c>
      <c r="E37" s="66" t="s">
        <v>32</v>
      </c>
      <c r="F37" s="3"/>
      <c r="G37" s="79" t="s">
        <v>33</v>
      </c>
    </row>
    <row r="38" spans="1:7" s="8" customFormat="1" x14ac:dyDescent="0.3">
      <c r="A38" s="80">
        <f t="shared" ref="A38:A46" si="2">A37+0.01</f>
        <v>3.01</v>
      </c>
      <c r="B38" s="81" t="s">
        <v>34</v>
      </c>
      <c r="C38" s="81" t="s">
        <v>21</v>
      </c>
      <c r="D38" s="63"/>
      <c r="E38" s="64" t="s">
        <v>35</v>
      </c>
      <c r="G38" s="79" t="s">
        <v>33</v>
      </c>
    </row>
    <row r="39" spans="1:7" s="8" customFormat="1" ht="86.4" x14ac:dyDescent="0.3">
      <c r="A39" s="93">
        <f t="shared" si="2"/>
        <v>3.0199999999999996</v>
      </c>
      <c r="B39" s="85" t="s">
        <v>50</v>
      </c>
      <c r="C39" s="95" t="s">
        <v>21</v>
      </c>
      <c r="D39" s="63"/>
      <c r="E39" s="97" t="s">
        <v>35</v>
      </c>
      <c r="G39" s="79" t="s">
        <v>33</v>
      </c>
    </row>
    <row r="40" spans="1:7" s="8" customFormat="1" ht="28.8" x14ac:dyDescent="0.3">
      <c r="A40" s="94"/>
      <c r="B40" s="86" t="s">
        <v>51</v>
      </c>
      <c r="C40" s="96"/>
      <c r="D40" s="63"/>
      <c r="E40" s="98"/>
      <c r="G40" s="79" t="s">
        <v>33</v>
      </c>
    </row>
    <row r="41" spans="1:7" s="8" customFormat="1" ht="28.8" x14ac:dyDescent="0.3">
      <c r="A41" s="80">
        <f>A39+0.01</f>
        <v>3.0299999999999994</v>
      </c>
      <c r="B41" s="81" t="s">
        <v>52</v>
      </c>
      <c r="C41" s="81" t="s">
        <v>21</v>
      </c>
      <c r="D41" s="63"/>
      <c r="E41" s="64" t="s">
        <v>35</v>
      </c>
      <c r="G41" s="79" t="s">
        <v>33</v>
      </c>
    </row>
    <row r="42" spans="1:7" s="8" customFormat="1" ht="201.6" x14ac:dyDescent="0.3">
      <c r="A42" s="80">
        <f t="shared" si="2"/>
        <v>3.0399999999999991</v>
      </c>
      <c r="B42" s="81" t="s">
        <v>53</v>
      </c>
      <c r="C42" s="81" t="s">
        <v>21</v>
      </c>
      <c r="D42" s="63"/>
      <c r="E42" s="64" t="s">
        <v>35</v>
      </c>
      <c r="G42" s="79" t="s">
        <v>33</v>
      </c>
    </row>
    <row r="43" spans="1:7" s="8" customFormat="1" ht="28.8" x14ac:dyDescent="0.3">
      <c r="A43" s="80">
        <f t="shared" si="2"/>
        <v>3.0499999999999989</v>
      </c>
      <c r="B43" s="81" t="s">
        <v>54</v>
      </c>
      <c r="C43" s="81" t="s">
        <v>39</v>
      </c>
      <c r="D43" s="63"/>
      <c r="E43" s="64" t="s">
        <v>35</v>
      </c>
      <c r="G43" s="79" t="s">
        <v>33</v>
      </c>
    </row>
    <row r="44" spans="1:7" s="8" customFormat="1" ht="28.8" x14ac:dyDescent="0.3">
      <c r="A44" s="80">
        <f t="shared" si="2"/>
        <v>3.0599999999999987</v>
      </c>
      <c r="B44" s="81" t="s">
        <v>55</v>
      </c>
      <c r="C44" s="81" t="s">
        <v>21</v>
      </c>
      <c r="D44" s="63"/>
      <c r="E44" s="64" t="s">
        <v>35</v>
      </c>
      <c r="G44" s="79" t="s">
        <v>33</v>
      </c>
    </row>
    <row r="45" spans="1:7" s="8" customFormat="1" x14ac:dyDescent="0.3">
      <c r="A45" s="80">
        <f t="shared" si="2"/>
        <v>3.0699999999999985</v>
      </c>
      <c r="B45" s="81" t="s">
        <v>45</v>
      </c>
      <c r="C45" s="81" t="s">
        <v>39</v>
      </c>
      <c r="D45" s="63"/>
      <c r="E45" s="64" t="s">
        <v>35</v>
      </c>
      <c r="G45" s="79" t="s">
        <v>33</v>
      </c>
    </row>
    <row r="46" spans="1:7" s="8" customFormat="1" ht="201.6" x14ac:dyDescent="0.3">
      <c r="A46" s="80">
        <f t="shared" si="2"/>
        <v>3.0799999999999983</v>
      </c>
      <c r="B46" s="81" t="s">
        <v>46</v>
      </c>
      <c r="C46" s="81" t="s">
        <v>39</v>
      </c>
      <c r="D46" s="63"/>
      <c r="E46" s="64" t="s">
        <v>35</v>
      </c>
      <c r="G46" s="79" t="s">
        <v>33</v>
      </c>
    </row>
    <row r="47" spans="1:7" s="8" customFormat="1" ht="43.2" x14ac:dyDescent="0.3">
      <c r="A47" s="78">
        <v>4</v>
      </c>
      <c r="B47" s="76" t="s">
        <v>56</v>
      </c>
      <c r="C47" s="77" t="s">
        <v>32</v>
      </c>
      <c r="D47" s="65" t="s">
        <v>32</v>
      </c>
      <c r="E47" s="66" t="s">
        <v>32</v>
      </c>
      <c r="F47" s="3"/>
      <c r="G47" s="79" t="s">
        <v>33</v>
      </c>
    </row>
    <row r="48" spans="1:7" s="8" customFormat="1" x14ac:dyDescent="0.3">
      <c r="A48" s="12"/>
      <c r="B48" s="87" t="s">
        <v>57</v>
      </c>
      <c r="C48" s="88" t="s">
        <v>32</v>
      </c>
      <c r="D48" s="63"/>
      <c r="E48" s="67" t="s">
        <v>32</v>
      </c>
      <c r="G48" s="79" t="s">
        <v>33</v>
      </c>
    </row>
    <row r="49" spans="1:7" s="8" customFormat="1" x14ac:dyDescent="0.3">
      <c r="A49" s="80">
        <f>A47+0.01</f>
        <v>4.01</v>
      </c>
      <c r="B49" s="81" t="s">
        <v>34</v>
      </c>
      <c r="C49" s="88" t="s">
        <v>21</v>
      </c>
      <c r="D49" s="63"/>
      <c r="E49" s="64" t="s">
        <v>35</v>
      </c>
      <c r="G49" s="79" t="s">
        <v>33</v>
      </c>
    </row>
    <row r="50" spans="1:7" s="8" customFormat="1" ht="43.2" x14ac:dyDescent="0.3">
      <c r="A50" s="80">
        <f>A49+0.01</f>
        <v>4.0199999999999996</v>
      </c>
      <c r="B50" s="81" t="s">
        <v>36</v>
      </c>
      <c r="C50" s="88" t="s">
        <v>21</v>
      </c>
      <c r="D50" s="63"/>
      <c r="E50" s="64" t="s">
        <v>35</v>
      </c>
      <c r="G50" s="79" t="s">
        <v>33</v>
      </c>
    </row>
    <row r="51" spans="1:7" s="8" customFormat="1" ht="28.8" x14ac:dyDescent="0.3">
      <c r="A51" s="80">
        <f t="shared" ref="A51:A59" si="3">A50+0.01</f>
        <v>4.0299999999999994</v>
      </c>
      <c r="B51" s="81" t="s">
        <v>37</v>
      </c>
      <c r="C51" s="88" t="s">
        <v>21</v>
      </c>
      <c r="D51" s="63"/>
      <c r="E51" s="64" t="s">
        <v>35</v>
      </c>
      <c r="G51" s="79" t="s">
        <v>33</v>
      </c>
    </row>
    <row r="52" spans="1:7" s="8" customFormat="1" ht="86.4" x14ac:dyDescent="0.3">
      <c r="A52" s="80">
        <f t="shared" si="3"/>
        <v>4.0399999999999991</v>
      </c>
      <c r="B52" s="81" t="s">
        <v>38</v>
      </c>
      <c r="C52" s="88" t="s">
        <v>39</v>
      </c>
      <c r="D52" s="63"/>
      <c r="E52" s="64" t="s">
        <v>35</v>
      </c>
      <c r="G52" s="79" t="s">
        <v>33</v>
      </c>
    </row>
    <row r="53" spans="1:7" s="8" customFormat="1" ht="43.2" x14ac:dyDescent="0.3">
      <c r="A53" s="80">
        <f t="shared" si="3"/>
        <v>4.0499999999999989</v>
      </c>
      <c r="B53" s="81" t="s">
        <v>40</v>
      </c>
      <c r="C53" s="88" t="s">
        <v>39</v>
      </c>
      <c r="D53" s="63"/>
      <c r="E53" s="64" t="s">
        <v>35</v>
      </c>
      <c r="G53" s="79" t="s">
        <v>33</v>
      </c>
    </row>
    <row r="54" spans="1:7" s="8" customFormat="1" ht="28.8" x14ac:dyDescent="0.3">
      <c r="A54" s="80">
        <f t="shared" si="3"/>
        <v>4.0599999999999987</v>
      </c>
      <c r="B54" s="81" t="s">
        <v>41</v>
      </c>
      <c r="C54" s="88" t="s">
        <v>39</v>
      </c>
      <c r="D54" s="63"/>
      <c r="E54" s="64" t="s">
        <v>35</v>
      </c>
      <c r="G54" s="79" t="s">
        <v>33</v>
      </c>
    </row>
    <row r="55" spans="1:7" s="8" customFormat="1" x14ac:dyDescent="0.3">
      <c r="A55" s="80">
        <f t="shared" si="3"/>
        <v>4.0699999999999985</v>
      </c>
      <c r="B55" s="81" t="s">
        <v>42</v>
      </c>
      <c r="C55" s="88" t="s">
        <v>39</v>
      </c>
      <c r="D55" s="63"/>
      <c r="E55" s="64" t="s">
        <v>35</v>
      </c>
      <c r="G55" s="79" t="s">
        <v>33</v>
      </c>
    </row>
    <row r="56" spans="1:7" s="3" customFormat="1" x14ac:dyDescent="0.3">
      <c r="A56" s="80">
        <f t="shared" si="3"/>
        <v>4.0799999999999983</v>
      </c>
      <c r="B56" s="81" t="s">
        <v>43</v>
      </c>
      <c r="C56" s="88" t="s">
        <v>39</v>
      </c>
      <c r="D56" s="63"/>
      <c r="E56" s="64" t="s">
        <v>35</v>
      </c>
      <c r="G56" s="79" t="s">
        <v>33</v>
      </c>
    </row>
    <row r="57" spans="1:7" s="3" customFormat="1" ht="28.8" x14ac:dyDescent="0.3">
      <c r="A57" s="80">
        <f t="shared" si="3"/>
        <v>4.0899999999999981</v>
      </c>
      <c r="B57" s="81" t="s">
        <v>44</v>
      </c>
      <c r="C57" s="88" t="s">
        <v>39</v>
      </c>
      <c r="D57" s="63"/>
      <c r="E57" s="64" t="s">
        <v>35</v>
      </c>
      <c r="G57" s="79" t="s">
        <v>33</v>
      </c>
    </row>
    <row r="58" spans="1:7" s="3" customFormat="1" x14ac:dyDescent="0.3">
      <c r="A58" s="82">
        <f t="shared" si="3"/>
        <v>4.0999999999999979</v>
      </c>
      <c r="B58" s="81" t="s">
        <v>45</v>
      </c>
      <c r="C58" s="88" t="s">
        <v>39</v>
      </c>
      <c r="D58" s="63"/>
      <c r="E58" s="64" t="s">
        <v>35</v>
      </c>
      <c r="G58" s="79" t="s">
        <v>33</v>
      </c>
    </row>
    <row r="59" spans="1:7" s="3" customFormat="1" ht="201.6" x14ac:dyDescent="0.3">
      <c r="A59" s="80">
        <f t="shared" si="3"/>
        <v>4.1099999999999977</v>
      </c>
      <c r="B59" s="81" t="s">
        <v>46</v>
      </c>
      <c r="C59" s="88" t="s">
        <v>39</v>
      </c>
      <c r="D59" s="63"/>
      <c r="E59" s="64" t="s">
        <v>35</v>
      </c>
      <c r="G59" s="79" t="s">
        <v>33</v>
      </c>
    </row>
    <row r="60" spans="1:7" s="3" customFormat="1" x14ac:dyDescent="0.3">
      <c r="A60" s="58"/>
      <c r="B60" s="87" t="s">
        <v>58</v>
      </c>
      <c r="C60" s="88" t="s">
        <v>32</v>
      </c>
      <c r="D60" s="63"/>
      <c r="E60" s="67" t="s">
        <v>32</v>
      </c>
      <c r="G60" s="79" t="s">
        <v>33</v>
      </c>
    </row>
    <row r="61" spans="1:7" s="3" customFormat="1" x14ac:dyDescent="0.3">
      <c r="A61" s="58">
        <f>A59+0.01</f>
        <v>4.1199999999999974</v>
      </c>
      <c r="B61" s="81" t="s">
        <v>34</v>
      </c>
      <c r="C61" s="88" t="s">
        <v>21</v>
      </c>
      <c r="D61" s="63"/>
      <c r="E61" s="64" t="s">
        <v>35</v>
      </c>
      <c r="G61" s="79" t="s">
        <v>33</v>
      </c>
    </row>
    <row r="62" spans="1:7" s="3" customFormat="1" ht="43.2" x14ac:dyDescent="0.3">
      <c r="A62" s="58">
        <f>A61+0.01</f>
        <v>4.1299999999999972</v>
      </c>
      <c r="B62" s="81" t="s">
        <v>48</v>
      </c>
      <c r="C62" s="88" t="s">
        <v>21</v>
      </c>
      <c r="D62" s="63"/>
      <c r="E62" s="64" t="s">
        <v>35</v>
      </c>
      <c r="G62" s="79" t="s">
        <v>33</v>
      </c>
    </row>
    <row r="63" spans="1:7" s="3" customFormat="1" x14ac:dyDescent="0.3">
      <c r="A63" s="58">
        <f t="shared" ref="A63:A64" si="4">A62+0.01</f>
        <v>4.139999999999997</v>
      </c>
      <c r="B63" s="81" t="s">
        <v>45</v>
      </c>
      <c r="C63" s="88" t="s">
        <v>39</v>
      </c>
      <c r="D63" s="63"/>
      <c r="E63" s="64" t="s">
        <v>35</v>
      </c>
      <c r="G63" s="79" t="s">
        <v>33</v>
      </c>
    </row>
    <row r="64" spans="1:7" s="3" customFormat="1" ht="201.6" x14ac:dyDescent="0.3">
      <c r="A64" s="58">
        <f t="shared" si="4"/>
        <v>4.1499999999999968</v>
      </c>
      <c r="B64" s="81" t="s">
        <v>46</v>
      </c>
      <c r="C64" s="88" t="s">
        <v>39</v>
      </c>
      <c r="D64" s="63"/>
      <c r="E64" s="64" t="s">
        <v>35</v>
      </c>
      <c r="G64" s="79" t="s">
        <v>33</v>
      </c>
    </row>
    <row r="65" x14ac:dyDescent="0.3"/>
  </sheetData>
  <sheetProtection algorithmName="SHA-512" hashValue="G8reYqcuPCSlOYm16mbP4FMX7Hi1AFxovL2EPf/eYXLPhKBcinBgf4RKqRe3oU9ALa4Q+qM0kGBn0q9T4UwLLg==" saltValue="nFHz3DBMSYZ3HDTEFwRPPw==" spinCount="100000" sheet="1" formatColumns="0" formatRows="0" insertHyperlinks="0"/>
  <protectedRanges>
    <protectedRange sqref="E22:E26 E28:E39 E42:E64 D21:D31 D33:D36 D38:D46 D48:D64" name="Soln Cat Req"/>
  </protectedRanges>
  <mergeCells count="5">
    <mergeCell ref="A6:E6"/>
    <mergeCell ref="A5:E5"/>
    <mergeCell ref="A39:A40"/>
    <mergeCell ref="C39:C40"/>
    <mergeCell ref="E39:E40"/>
  </mergeCells>
  <conditionalFormatting sqref="D21:D31 D33:D36 D38:D46 D48:D64">
    <cfRule type="expression" dxfId="7" priority="8">
      <formula>(AND(C21="Mandatory",D21="No"))</formula>
    </cfRule>
    <cfRule type="containsBlanks" dxfId="6" priority="12">
      <formula>LEN(TRIM(D21))=0</formula>
    </cfRule>
  </conditionalFormatting>
  <conditionalFormatting sqref="E1:E13 E18:E19 E65:E1048576">
    <cfRule type="expression" dxfId="5" priority="1">
      <formula>"&lt;Leave as blank as no remarks are required&gt;"</formula>
    </cfRule>
  </conditionalFormatting>
  <hyperlinks>
    <hyperlink ref="A1" r:id="rId1" xr:uid="{0FF87E3E-A343-461F-BC2B-14D661C17F65}"/>
    <hyperlink ref="G21" location="'Solution Category Requirements'!A3" display="Return to the top" xr:uid="{0CF37E7D-8FB6-4A9A-8095-84D709228F57}"/>
    <hyperlink ref="G22:G64" location="'Solution Category Requirements'!A3" display="Return to the top" xr:uid="{5B8E86BE-DB5F-4736-951E-589E78029B30}"/>
    <hyperlink ref="G20" location="'Solution Category Requirements'!A3" display="Return to the top" xr:uid="{547E7CE4-E8CD-46F8-9B0C-FAF63DD24057}"/>
    <hyperlink ref="B14" location="'Solution Category Requirements'!A21" display="Document Management for Estate Agents" xr:uid="{B0B37A64-3F6E-4135-80CA-CC031C45CD1F}"/>
    <hyperlink ref="B15" location="'Solution Category Requirements'!A32" display="Transaction Records Submission for Estate Agents" xr:uid="{8334E082-5482-4ABE-8279-578CDF765D5D}"/>
    <hyperlink ref="B16" location="'Solution Category Requirements'!A37" display="Due Diligence Checks for Salespersons" xr:uid="{852D5B30-C694-4AC9-B9B4-4C08BECAE458}"/>
    <hyperlink ref="B17" location="'Solution Category Requirements'!A47" display="Document Management &amp; Transaction Records Submission for Estate Agents" xr:uid="{5DB895A3-B068-4F1C-A303-78354C09E2E7}"/>
    <hyperlink ref="B40" r:id="rId2" xr:uid="{AA2E59E4-BEDD-4B29-9A87-A3B267E3D4D4}"/>
  </hyperlinks>
  <pageMargins left="0.7" right="0.7" top="0.75" bottom="0.75" header="0.3" footer="0.3"/>
  <drawing r:id="rId3"/>
  <legacyDrawing r:id="rId4"/>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D21:D31 D33:D36 D38:D46 D48:D64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3.77734375" style="1" customWidth="1"/>
    <col min="4" max="5" width="9.21875" style="1" customWidth="1"/>
    <col min="6" max="16384" width="9.21875" style="1" hidden="1"/>
  </cols>
  <sheetData>
    <row r="1" spans="1:4" x14ac:dyDescent="0.3">
      <c r="A1" s="23" t="s">
        <v>0</v>
      </c>
      <c r="C1" s="10" t="str">
        <f>Instructions!$C$1</f>
        <v>Version: 25-2.0</v>
      </c>
    </row>
    <row r="2" spans="1:4" x14ac:dyDescent="0.3">
      <c r="C2" s="21">
        <f>Instructions!$C$2</f>
        <v>45778</v>
      </c>
    </row>
    <row r="3" spans="1:4" ht="32.1" customHeight="1" x14ac:dyDescent="0.3">
      <c r="A3" s="91" t="s">
        <v>59</v>
      </c>
      <c r="B3" s="91"/>
      <c r="C3" s="20"/>
      <c r="D3" s="6"/>
    </row>
    <row r="4" spans="1:4" x14ac:dyDescent="0.3">
      <c r="A4" s="39"/>
      <c r="B4" s="39"/>
    </row>
    <row r="5" spans="1:4" ht="142.5" customHeight="1" x14ac:dyDescent="0.3">
      <c r="A5" s="99" t="s">
        <v>124</v>
      </c>
      <c r="B5" s="92"/>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60</v>
      </c>
      <c r="B12" s="4"/>
    </row>
    <row r="13" spans="1:4" ht="49.5" customHeight="1" x14ac:dyDescent="0.3">
      <c r="A13" s="48" t="s">
        <v>61</v>
      </c>
      <c r="B13" s="52" t="s">
        <v>107</v>
      </c>
    </row>
    <row r="14" spans="1:4" ht="38.25" customHeight="1" x14ac:dyDescent="0.3">
      <c r="A14" s="47" t="s">
        <v>62</v>
      </c>
      <c r="B14" s="45" t="str">
        <f>'Survey link'!D6</f>
        <v>This cell will automatically generate a link once you have filled up your company name and proposed solution name in General Assessment worksheet.</v>
      </c>
      <c r="C14" s="4" t="s">
        <v>116</v>
      </c>
    </row>
    <row r="15" spans="1:4" ht="33.75" customHeight="1" x14ac:dyDescent="0.3">
      <c r="B15" s="4"/>
    </row>
    <row r="16" spans="1:4" ht="32.25" customHeight="1" x14ac:dyDescent="0.3">
      <c r="A16" s="49" t="s">
        <v>63</v>
      </c>
      <c r="B16" s="46" t="s">
        <v>64</v>
      </c>
    </row>
    <row r="17" spans="1:2" x14ac:dyDescent="0.3">
      <c r="B17" s="38" t="s">
        <v>65</v>
      </c>
    </row>
    <row r="18" spans="1:2" x14ac:dyDescent="0.3">
      <c r="A18" s="3"/>
      <c r="B18" s="62"/>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C3kbi8EnLfsy1xRC5CzOXR7K/oJ2eTsKyHiGloNdq7LcetaUhTE2EGOKC6en3XvD/qgnqBPk/YHZCdC2RLoJPw==" saltValue="atgwIhqrDH9G1bMmdJu71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A3" sqref="A3:C3"/>
    </sheetView>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23" t="s">
        <v>0</v>
      </c>
      <c r="C1" s="5" t="str">
        <f>Instructions!C1</f>
        <v>Version: 25-2.0</v>
      </c>
    </row>
    <row r="2" spans="1:3" x14ac:dyDescent="0.3">
      <c r="C2" s="22">
        <f>Instructions!C2</f>
        <v>45778</v>
      </c>
    </row>
    <row r="3" spans="1:3" s="7" customFormat="1" ht="32.1" customHeight="1" x14ac:dyDescent="0.3">
      <c r="A3" s="91" t="s">
        <v>66</v>
      </c>
      <c r="B3" s="91"/>
      <c r="C3" s="91"/>
    </row>
    <row r="4" spans="1:3" x14ac:dyDescent="0.3"/>
    <row r="5" spans="1:3" ht="21.6" thickBot="1" x14ac:dyDescent="0.45">
      <c r="A5" s="35" t="s">
        <v>67</v>
      </c>
    </row>
    <row r="6" spans="1:3" s="18" customFormat="1" ht="15.6" x14ac:dyDescent="0.3">
      <c r="A6" s="30" t="s">
        <v>68</v>
      </c>
      <c r="B6" s="34" t="s">
        <v>69</v>
      </c>
      <c r="C6" s="33" t="s">
        <v>70</v>
      </c>
    </row>
    <row r="7" spans="1:3" ht="142.19999999999999" customHeight="1" thickBot="1" x14ac:dyDescent="0.35">
      <c r="A7" s="27"/>
      <c r="B7" s="28"/>
      <c r="C7" s="29" t="str">
        <f>IF(AND('Data for graphs'!N2=100%,'Data for graphs'!E25=0),"Proceed","Do not submit")</f>
        <v>Do not submit</v>
      </c>
    </row>
    <row r="8" spans="1:3" ht="15" thickBot="1" x14ac:dyDescent="0.35"/>
    <row r="9" spans="1:3" s="18" customFormat="1" x14ac:dyDescent="0.3">
      <c r="A9" s="32" t="s">
        <v>5</v>
      </c>
      <c r="B9" s="34" t="s">
        <v>69</v>
      </c>
      <c r="C9" s="33"/>
    </row>
    <row r="10" spans="1:3" ht="142.19999999999999" customHeight="1" thickBot="1" x14ac:dyDescent="0.35">
      <c r="A10" s="27"/>
      <c r="B10" s="28"/>
      <c r="C10" s="31" t="str">
        <f>HYPERLINK("#'General Assessment'!A1", "Return to General Assessment")</f>
        <v>Return to General Assessment</v>
      </c>
    </row>
    <row r="11" spans="1:3" ht="15" thickBot="1" x14ac:dyDescent="0.35"/>
    <row r="12" spans="1:3" s="18" customFormat="1" x14ac:dyDescent="0.3">
      <c r="A12" s="32" t="s">
        <v>71</v>
      </c>
      <c r="B12" s="34" t="s">
        <v>69</v>
      </c>
      <c r="C12" s="33"/>
    </row>
    <row r="13" spans="1:3" ht="142.19999999999999" customHeight="1" thickBot="1" x14ac:dyDescent="0.35">
      <c r="A13" s="27"/>
      <c r="B13" s="28"/>
      <c r="C13" s="31" t="str">
        <f>HYPERLINK("#'Solution Category Requirements'!A1", "Return to Solution Category Requirements")</f>
        <v>Return to Solution Category Requirements</v>
      </c>
    </row>
    <row r="14" spans="1:3" ht="15" thickBot="1" x14ac:dyDescent="0.35"/>
    <row r="15" spans="1:3" s="18" customFormat="1" x14ac:dyDescent="0.3">
      <c r="A15" s="32" t="s">
        <v>59</v>
      </c>
      <c r="B15" s="34" t="s">
        <v>69</v>
      </c>
      <c r="C15" s="33"/>
    </row>
    <row r="16" spans="1:3" ht="142.19999999999999" customHeight="1" thickBot="1" x14ac:dyDescent="0.35">
      <c r="A16" s="27"/>
      <c r="B16" s="28"/>
      <c r="C16" s="31" t="str">
        <f>HYPERLINK("#'Satisfaction Survey'!A4", "Return to Satisfaction Survey")</f>
        <v>Return to Satisfaction Survey</v>
      </c>
    </row>
    <row r="17" x14ac:dyDescent="0.3"/>
  </sheetData>
  <sheetProtection algorithmName="SHA-512" hashValue="7Kky9TB4SdsY4DtkAB0uDpxy1mRXKn315KKBM0T7mnDP37ZgvY8ukYp2RuUuj/mDxVYITJGfFRm+4mRxI7KyLw==" saltValue="Z3cjoBEONAHL3tVMy4Gv8A=="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77734375" bestFit="1" customWidth="1"/>
    <col min="3" max="3" width="13.21875" bestFit="1" customWidth="1"/>
  </cols>
  <sheetData>
    <row r="1" spans="1:19" x14ac:dyDescent="0.3">
      <c r="A1" t="s">
        <v>72</v>
      </c>
      <c r="E1" t="s">
        <v>73</v>
      </c>
      <c r="H1" t="s">
        <v>74</v>
      </c>
      <c r="M1" t="s">
        <v>68</v>
      </c>
    </row>
    <row r="2" spans="1:19" x14ac:dyDescent="0.3">
      <c r="A2" t="s">
        <v>75</v>
      </c>
      <c r="B2" s="13">
        <f>COUNTIF('General Assessment'!D12:D21,"Yes")/B6+COUNTIF('General Assessment'!D12:D21,"No")/B6</f>
        <v>0</v>
      </c>
      <c r="E2" t="s">
        <v>76</v>
      </c>
      <c r="F2" s="14">
        <f>B13</f>
        <v>0</v>
      </c>
      <c r="H2" t="s">
        <v>76</v>
      </c>
      <c r="I2" s="13">
        <f>J2/5</f>
        <v>0</v>
      </c>
      <c r="J2">
        <f>'Satisfaction Survey'!B18</f>
        <v>0</v>
      </c>
      <c r="M2" t="s">
        <v>76</v>
      </c>
      <c r="N2" s="13">
        <f>SUM(B2,F2,I2)/3</f>
        <v>0</v>
      </c>
    </row>
    <row r="3" spans="1:19" x14ac:dyDescent="0.3">
      <c r="A3" t="s">
        <v>77</v>
      </c>
      <c r="B3" s="14">
        <f>100%-B2</f>
        <v>1</v>
      </c>
      <c r="E3" t="s">
        <v>77</v>
      </c>
      <c r="F3" s="14">
        <f t="shared" ref="F3:F5" si="0">B14</f>
        <v>1</v>
      </c>
      <c r="H3" t="s">
        <v>78</v>
      </c>
      <c r="I3" s="13">
        <f>1-I2</f>
        <v>1</v>
      </c>
      <c r="J3">
        <f>5-J2</f>
        <v>5</v>
      </c>
      <c r="M3" t="s">
        <v>77</v>
      </c>
      <c r="N3" s="13">
        <f>SUM(B3,F3,I3)/3</f>
        <v>1</v>
      </c>
    </row>
    <row r="4" spans="1:19" x14ac:dyDescent="0.3">
      <c r="A4" t="s">
        <v>79</v>
      </c>
      <c r="B4" s="13">
        <f>COUNTIF('General Assessment'!D15:D21,"Yes")/B6</f>
        <v>0</v>
      </c>
      <c r="E4" t="s">
        <v>79</v>
      </c>
      <c r="F4" s="14">
        <f t="shared" si="0"/>
        <v>0</v>
      </c>
      <c r="H4" t="s">
        <v>79</v>
      </c>
    </row>
    <row r="5" spans="1:19" x14ac:dyDescent="0.3">
      <c r="A5" t="s">
        <v>80</v>
      </c>
      <c r="B5" s="13">
        <f>COUNTIF('General Assessment'!D15:D21,"No")/B6</f>
        <v>0</v>
      </c>
      <c r="E5" t="s">
        <v>80</v>
      </c>
      <c r="F5" s="14">
        <f t="shared" si="0"/>
        <v>0</v>
      </c>
      <c r="H5" t="s">
        <v>80</v>
      </c>
    </row>
    <row r="6" spans="1:19" x14ac:dyDescent="0.3">
      <c r="A6" t="s">
        <v>81</v>
      </c>
      <c r="B6">
        <f>COUNTIF('General Assessment'!A12:A21, "&lt;&gt;")</f>
        <v>10</v>
      </c>
    </row>
    <row r="7" spans="1:19" x14ac:dyDescent="0.3">
      <c r="S7" t="s">
        <v>82</v>
      </c>
    </row>
    <row r="9" spans="1:19" x14ac:dyDescent="0.3">
      <c r="A9" t="s">
        <v>83</v>
      </c>
    </row>
    <row r="11" spans="1:19" x14ac:dyDescent="0.3">
      <c r="A11" t="s">
        <v>73</v>
      </c>
    </row>
    <row r="12" spans="1:19" x14ac:dyDescent="0.3">
      <c r="B12" t="s">
        <v>73</v>
      </c>
      <c r="C12" s="53">
        <v>1</v>
      </c>
      <c r="D12" s="53">
        <v>2</v>
      </c>
      <c r="E12" s="53">
        <v>3</v>
      </c>
      <c r="F12" s="53">
        <v>4</v>
      </c>
      <c r="G12" s="53">
        <v>5</v>
      </c>
      <c r="H12" s="53">
        <v>6</v>
      </c>
      <c r="I12" s="53">
        <v>7</v>
      </c>
      <c r="J12" s="53">
        <v>8</v>
      </c>
      <c r="K12" s="53">
        <v>9</v>
      </c>
      <c r="L12" s="53">
        <v>10</v>
      </c>
      <c r="M12" s="53">
        <v>11</v>
      </c>
      <c r="N12" s="53">
        <v>12</v>
      </c>
      <c r="O12" s="53">
        <v>13</v>
      </c>
      <c r="P12" s="53">
        <v>14</v>
      </c>
      <c r="Q12" s="53">
        <v>15</v>
      </c>
      <c r="R12" s="53">
        <v>16</v>
      </c>
      <c r="S12" s="53">
        <v>17</v>
      </c>
    </row>
    <row r="13" spans="1:19" x14ac:dyDescent="0.3">
      <c r="A13" t="s">
        <v>76</v>
      </c>
      <c r="B13" s="13" cm="1">
        <f t="array" ref="B13">IFERROR(INDEX(C13:R13, MATCH(TRUE, C13:R13&gt;0, 0)), 0)</f>
        <v>0</v>
      </c>
      <c r="C13" s="36">
        <f>SUM(C15:C16)</f>
        <v>0</v>
      </c>
      <c r="D13" s="36">
        <f t="shared" ref="D13:R13" si="1">SUM(D15:D16)</f>
        <v>0</v>
      </c>
      <c r="E13" s="36">
        <f t="shared" si="1"/>
        <v>0</v>
      </c>
      <c r="F13" s="36">
        <f t="shared" si="1"/>
        <v>0</v>
      </c>
      <c r="G13" s="36" t="e">
        <f t="shared" si="1"/>
        <v>#DIV/0!</v>
      </c>
      <c r="H13" s="36" t="e">
        <f t="shared" si="1"/>
        <v>#DIV/0!</v>
      </c>
      <c r="I13" s="36" t="e">
        <f t="shared" si="1"/>
        <v>#DIV/0!</v>
      </c>
      <c r="J13" s="36" t="e">
        <f t="shared" si="1"/>
        <v>#DIV/0!</v>
      </c>
      <c r="K13" s="36" t="e">
        <f t="shared" si="1"/>
        <v>#DIV/0!</v>
      </c>
      <c r="L13" s="36" t="e">
        <f t="shared" si="1"/>
        <v>#DIV/0!</v>
      </c>
      <c r="M13" s="36" t="e">
        <f t="shared" si="1"/>
        <v>#DIV/0!</v>
      </c>
      <c r="N13" s="36" t="e">
        <f t="shared" si="1"/>
        <v>#DIV/0!</v>
      </c>
      <c r="O13" s="36" t="e">
        <f t="shared" si="1"/>
        <v>#DIV/0!</v>
      </c>
      <c r="P13" s="36" t="e">
        <f t="shared" si="1"/>
        <v>#DIV/0!</v>
      </c>
      <c r="Q13" s="36" t="e">
        <f t="shared" si="1"/>
        <v>#DIV/0!</v>
      </c>
      <c r="R13" s="36" t="e">
        <f t="shared" si="1"/>
        <v>#DIV/0!</v>
      </c>
    </row>
    <row r="14" spans="1:19" x14ac:dyDescent="0.3">
      <c r="A14" t="s">
        <v>77</v>
      </c>
      <c r="B14" s="14">
        <f>100%-B13</f>
        <v>1</v>
      </c>
      <c r="C14" s="14">
        <f>100%-C13</f>
        <v>1</v>
      </c>
      <c r="D14" s="14">
        <f t="shared" ref="D14:R14" si="2">100%-D13</f>
        <v>1</v>
      </c>
      <c r="E14" s="14">
        <f t="shared" si="2"/>
        <v>1</v>
      </c>
      <c r="F14" s="14">
        <f t="shared" si="2"/>
        <v>1</v>
      </c>
      <c r="G14" s="14" t="e">
        <f t="shared" si="2"/>
        <v>#DIV/0!</v>
      </c>
      <c r="H14" s="14" t="e">
        <f t="shared" si="2"/>
        <v>#DIV/0!</v>
      </c>
      <c r="I14" s="14" t="e">
        <f t="shared" si="2"/>
        <v>#DIV/0!</v>
      </c>
      <c r="J14" s="14" t="e">
        <f t="shared" si="2"/>
        <v>#DIV/0!</v>
      </c>
      <c r="K14" s="14" t="e">
        <f t="shared" si="2"/>
        <v>#DIV/0!</v>
      </c>
      <c r="L14" s="14" t="e">
        <f t="shared" si="2"/>
        <v>#DIV/0!</v>
      </c>
      <c r="M14" s="14" t="e">
        <f t="shared" si="2"/>
        <v>#DIV/0!</v>
      </c>
      <c r="N14" s="14" t="e">
        <f t="shared" si="2"/>
        <v>#DIV/0!</v>
      </c>
      <c r="O14" s="14" t="e">
        <f t="shared" si="2"/>
        <v>#DIV/0!</v>
      </c>
      <c r="P14" s="14" t="e">
        <f t="shared" si="2"/>
        <v>#DIV/0!</v>
      </c>
      <c r="Q14" s="14" t="e">
        <f t="shared" si="2"/>
        <v>#DIV/0!</v>
      </c>
      <c r="R14" s="14" t="e">
        <f t="shared" si="2"/>
        <v>#DIV/0!</v>
      </c>
    </row>
    <row r="15" spans="1:19" x14ac:dyDescent="0.3">
      <c r="A15" t="s">
        <v>79</v>
      </c>
      <c r="B15" s="13">
        <f>HLOOKUP(B13,C13:R16,3)</f>
        <v>0</v>
      </c>
      <c r="C15" s="13">
        <f>COUNTIFS('Solution Category Requirements'!$A$18:$A$231,"&gt;"&amp;C12,'Solution Category Requirements'!$A$18:$A$231,"&lt;"&amp;D12,'Solution Category Requirements'!$D$18:$D$231,"Yes")/C17</f>
        <v>0</v>
      </c>
      <c r="D15" s="13">
        <f>COUNTIFS('Solution Category Requirements'!$A$18:$A$231,"&gt;"&amp;D12,'Solution Category Requirements'!$A$18:$A$231,"&lt;"&amp;E12,'Solution Category Requirements'!$D$18:$D$231,"Yes")/D17</f>
        <v>0</v>
      </c>
      <c r="E15" s="13">
        <f>COUNTIFS('Solution Category Requirements'!$A$18:$A$231,"&gt;"&amp;E12,'Solution Category Requirements'!$A$18:$A$231,"&lt;"&amp;F12,'Solution Category Requirements'!$D$18:$D$231,"Yes")/E17</f>
        <v>0</v>
      </c>
      <c r="F15" s="13">
        <f>COUNTIFS('Solution Category Requirements'!$A$18:$A$231,"&gt;"&amp;F12,'Solution Category Requirements'!$A$18:$A$231,"&lt;"&amp;G12,'Solution Category Requirements'!$D$18:$D$231,"Yes")/F17</f>
        <v>0</v>
      </c>
      <c r="G15" s="13" t="e">
        <f>COUNTIFS('Solution Category Requirements'!$A$18:$A$231,"&gt;"&amp;G12,'Solution Category Requirements'!$A$18:$A$231,"&lt;"&amp;H12,'Solution Category Requirements'!$D$18:$D$231,"Yes")/G17</f>
        <v>#DIV/0!</v>
      </c>
      <c r="H15" s="13" t="e">
        <f>COUNTIFS('Solution Category Requirements'!$A$18:$A$231,"&gt;"&amp;H12,'Solution Category Requirements'!$A$18:$A$231,"&lt;"&amp;I12,'Solution Category Requirements'!$D$18:$D$231,"Yes")/H17</f>
        <v>#DIV/0!</v>
      </c>
      <c r="I15" s="13" t="e">
        <f>COUNTIFS('Solution Category Requirements'!$A$18:$A$231,"&gt;"&amp;I12,'Solution Category Requirements'!$A$18:$A$231,"&lt;"&amp;J12,'Solution Category Requirements'!$D$18:$D$231,"Yes")/I17</f>
        <v>#DIV/0!</v>
      </c>
      <c r="J15" s="13" t="e">
        <f>COUNTIFS('Solution Category Requirements'!$A$18:$A$231,"&gt;"&amp;J12,'Solution Category Requirements'!$A$18:$A$231,"&lt;"&amp;K12,'Solution Category Requirements'!$D$18:$D$231,"Yes")/J17</f>
        <v>#DIV/0!</v>
      </c>
      <c r="K15" s="13" t="e">
        <f>COUNTIFS('Solution Category Requirements'!$A$18:$A$231,"&gt;"&amp;K12,'Solution Category Requirements'!$A$18:$A$231,"&lt;"&amp;L12,'Solution Category Requirements'!$D$18:$D$231,"Yes")/K17</f>
        <v>#DIV/0!</v>
      </c>
      <c r="L15" s="13" t="e">
        <f>COUNTIFS('Solution Category Requirements'!$A$18:$A$231,"&gt;"&amp;L12,'Solution Category Requirements'!$A$18:$A$231,"&lt;"&amp;M12,'Solution Category Requirements'!$D$18:$D$231,"Yes")/L17</f>
        <v>#DIV/0!</v>
      </c>
      <c r="M15" s="13" t="e">
        <f>COUNTIFS('Solution Category Requirements'!$A$18:$A$231,"&gt;"&amp;M12,'Solution Category Requirements'!$A$18:$A$231,"&lt;"&amp;N12,'Solution Category Requirements'!$D$18:$D$231,"Yes")/M17</f>
        <v>#DIV/0!</v>
      </c>
      <c r="N15" s="13" t="e">
        <f>COUNTIFS('Solution Category Requirements'!$A$18:$A$231,"&gt;"&amp;N12,'Solution Category Requirements'!$A$18:$A$231,"&lt;"&amp;O12,'Solution Category Requirements'!$D$18:$D$231,"Yes")/N17</f>
        <v>#DIV/0!</v>
      </c>
      <c r="O15" s="13" t="e">
        <f>COUNTIFS('Solution Category Requirements'!$A$18:$A$231,"&gt;"&amp;O12,'Solution Category Requirements'!$A$18:$A$231,"&lt;"&amp;P12,'Solution Category Requirements'!$D$18:$D$231,"Yes")/O17</f>
        <v>#DIV/0!</v>
      </c>
      <c r="P15" s="13" t="e">
        <f>COUNTIFS('Solution Category Requirements'!$A$18:$A$231,"&gt;"&amp;P12,'Solution Category Requirements'!$A$18:$A$231,"&lt;"&amp;Q12,'Solution Category Requirements'!$D$18:$D$231,"Yes")/P17</f>
        <v>#DIV/0!</v>
      </c>
      <c r="Q15" s="13" t="e">
        <f>COUNTIFS('Solution Category Requirements'!$A$18:$A$231,"&gt;"&amp;Q12,'Solution Category Requirements'!$A$18:$A$231,"&lt;"&amp;R12,'Solution Category Requirements'!$D$18:$D$231,"Yes")/Q17</f>
        <v>#DIV/0!</v>
      </c>
      <c r="R15" s="13" t="e">
        <f>COUNTIFS('Solution Category Requirements'!$A$18:$A$231,"&gt;"&amp;R12,'Solution Category Requirements'!$A$18:$A$231,"&lt;"&amp;S12,'Solution Category Requirements'!$D$18:$D$231,"Yes")/R17</f>
        <v>#DIV/0!</v>
      </c>
    </row>
    <row r="16" spans="1:19" x14ac:dyDescent="0.3">
      <c r="A16" t="s">
        <v>80</v>
      </c>
      <c r="B16" s="13">
        <f>HLOOKUP(B13,C13:R16,4)</f>
        <v>0</v>
      </c>
      <c r="C16" s="13">
        <f>COUNTIFS('Solution Category Requirements'!$A$18:$A$231,"&gt;"&amp;C12,'Solution Category Requirements'!$A$18:$A$231,"&lt;"&amp;D12,'Solution Category Requirements'!$D$18:$D$231,"No")/C17</f>
        <v>0</v>
      </c>
      <c r="D16" s="13">
        <f>COUNTIFS('Solution Category Requirements'!$A$18:$A$231,"&gt;"&amp;D12,'Solution Category Requirements'!$A$18:$A$231,"&lt;"&amp;E12,'Solution Category Requirements'!$D$18:$D$231,"No")/D17</f>
        <v>0</v>
      </c>
      <c r="E16" s="13">
        <f>COUNTIFS('Solution Category Requirements'!$A$18:$A$231,"&gt;"&amp;E12,'Solution Category Requirements'!$A$18:$A$231,"&lt;"&amp;F12,'Solution Category Requirements'!$D$18:$D$231,"No")/E17</f>
        <v>0</v>
      </c>
      <c r="F16" s="13">
        <f>COUNTIFS('Solution Category Requirements'!$A$18:$A$231,"&gt;"&amp;F12,'Solution Category Requirements'!$A$18:$A$231,"&lt;"&amp;G12,'Solution Category Requirements'!$D$18:$D$231,"No")/F17</f>
        <v>0</v>
      </c>
      <c r="G16" s="13" t="e">
        <f>COUNTIFS('Solution Category Requirements'!$A$18:$A$231,"&gt;"&amp;G12,'Solution Category Requirements'!$A$18:$A$231,"&lt;"&amp;H12,'Solution Category Requirements'!$D$18:$D$231,"No")/G17</f>
        <v>#DIV/0!</v>
      </c>
      <c r="H16" s="13" t="e">
        <f>COUNTIFS('Solution Category Requirements'!$A$18:$A$231,"&gt;"&amp;H12,'Solution Category Requirements'!$A$18:$A$231,"&lt;"&amp;I12,'Solution Category Requirements'!$D$18:$D$231,"No")/H17</f>
        <v>#DIV/0!</v>
      </c>
      <c r="I16" s="13" t="e">
        <f>COUNTIFS('Solution Category Requirements'!$A$18:$A$231,"&gt;"&amp;I12,'Solution Category Requirements'!$A$18:$A$231,"&lt;"&amp;J12,'Solution Category Requirements'!$D$18:$D$231,"No")/I17</f>
        <v>#DIV/0!</v>
      </c>
      <c r="J16" s="13" t="e">
        <f>COUNTIFS('Solution Category Requirements'!$A$18:$A$231,"&gt;"&amp;J12,'Solution Category Requirements'!$A$18:$A$231,"&lt;"&amp;K12,'Solution Category Requirements'!$D$18:$D$231,"No")/J17</f>
        <v>#DIV/0!</v>
      </c>
      <c r="K16" s="13" t="e">
        <f>COUNTIFS('Solution Category Requirements'!$A$18:$A$231,"&gt;"&amp;K12,'Solution Category Requirements'!$A$18:$A$231,"&lt;"&amp;L12,'Solution Category Requirements'!$D$18:$D$231,"No")/K17</f>
        <v>#DIV/0!</v>
      </c>
      <c r="L16" s="13" t="e">
        <f>COUNTIFS('Solution Category Requirements'!$A$18:$A$231,"&gt;"&amp;L12,'Solution Category Requirements'!$A$18:$A$231,"&lt;"&amp;M12,'Solution Category Requirements'!$D$18:$D$231,"No")/L17</f>
        <v>#DIV/0!</v>
      </c>
      <c r="M16" s="13" t="e">
        <f>COUNTIFS('Solution Category Requirements'!$A$18:$A$231,"&gt;"&amp;M12,'Solution Category Requirements'!$A$18:$A$231,"&lt;"&amp;N12,'Solution Category Requirements'!$D$18:$D$231,"No")/M17</f>
        <v>#DIV/0!</v>
      </c>
      <c r="N16" s="13" t="e">
        <f>COUNTIFS('Solution Category Requirements'!$A$18:$A$231,"&gt;"&amp;N12,'Solution Category Requirements'!$A$18:$A$231,"&lt;"&amp;O12,'Solution Category Requirements'!$D$18:$D$231,"No")/N17</f>
        <v>#DIV/0!</v>
      </c>
      <c r="O16" s="13" t="e">
        <f>COUNTIFS('Solution Category Requirements'!$A$18:$A$231,"&gt;"&amp;O12,'Solution Category Requirements'!$A$18:$A$231,"&lt;"&amp;P12,'Solution Category Requirements'!$D$18:$D$231,"No")/O17</f>
        <v>#DIV/0!</v>
      </c>
      <c r="P16" s="13" t="e">
        <f>COUNTIFS('Solution Category Requirements'!$A$18:$A$231,"&gt;"&amp;P12,'Solution Category Requirements'!$A$18:$A$231,"&lt;"&amp;Q12,'Solution Category Requirements'!$D$18:$D$231,"No")/P17</f>
        <v>#DIV/0!</v>
      </c>
      <c r="Q16" s="13" t="e">
        <f>COUNTIFS('Solution Category Requirements'!$A$18:$A$231,"&gt;"&amp;Q12,'Solution Category Requirements'!$A$18:$A$231,"&lt;"&amp;R12,'Solution Category Requirements'!$D$18:$D$231,"No")/Q17</f>
        <v>#DIV/0!</v>
      </c>
      <c r="R16" s="13" t="e">
        <f>COUNTIFS('Solution Category Requirements'!$A$18:$A$231,"&gt;"&amp;R12,'Solution Category Requirements'!$A$18:$A$231,"&lt;"&amp;S12,'Solution Category Requirements'!$D$18:$D$231,"No")/R17</f>
        <v>#DIV/0!</v>
      </c>
    </row>
    <row r="17" spans="1:20" x14ac:dyDescent="0.3">
      <c r="A17" t="s">
        <v>84</v>
      </c>
      <c r="B17" s="13"/>
      <c r="C17" s="37">
        <f>COUNTIFS('Solution Category Requirements'!$A$20:$A$359,"&gt;"&amp;C12,'Solution Category Requirements'!$A$20:$A$359,"&lt;"&amp;D12)</f>
        <v>11</v>
      </c>
      <c r="D17" s="37">
        <f>COUNTIFS('Solution Category Requirements'!$A$20:$A$359,"&gt;"&amp;D12,'Solution Category Requirements'!$A$20:$A$359,"&lt;"&amp;E12)</f>
        <v>4</v>
      </c>
      <c r="E17" s="37">
        <f>COUNTIFS('Solution Category Requirements'!$A$20:$A$359,"&gt;"&amp;E12,'Solution Category Requirements'!$A$20:$A$359,"&lt;"&amp;F12)</f>
        <v>8</v>
      </c>
      <c r="F17" s="37">
        <f>COUNTIFS('Solution Category Requirements'!$A$20:$A$359,"&gt;"&amp;F12,'Solution Category Requirements'!$A$20:$A$359,"&lt;"&amp;G12)</f>
        <v>15</v>
      </c>
      <c r="G17" s="37">
        <f>COUNTIFS('Solution Category Requirements'!$A$20:$A$359,"&gt;"&amp;G12,'Solution Category Requirements'!$A$20:$A$359,"&lt;"&amp;H12)</f>
        <v>0</v>
      </c>
      <c r="H17" s="37">
        <f>COUNTIFS('Solution Category Requirements'!$A$20:$A$359,"&gt;"&amp;H12,'Solution Category Requirements'!$A$20:$A$359,"&lt;"&amp;I12)</f>
        <v>0</v>
      </c>
      <c r="I17" s="37">
        <f>COUNTIFS('Solution Category Requirements'!$A$20:$A$359,"&gt;"&amp;I12,'Solution Category Requirements'!$A$20:$A$359,"&lt;"&amp;J12)</f>
        <v>0</v>
      </c>
      <c r="J17" s="37">
        <f>COUNTIFS('Solution Category Requirements'!$A$20:$A$359,"&gt;"&amp;J12,'Solution Category Requirements'!$A$20:$A$359,"&lt;"&amp;K12)</f>
        <v>0</v>
      </c>
      <c r="K17" s="37">
        <f>COUNTIFS('Solution Category Requirements'!$A$20:$A$359,"&gt;"&amp;K12,'Solution Category Requirements'!$A$20:$A$359,"&lt;"&amp;L12)</f>
        <v>0</v>
      </c>
      <c r="L17" s="37">
        <f>COUNTIFS('Solution Category Requirements'!$A$20:$A$359,"&gt;"&amp;L12,'Solution Category Requirements'!$A$20:$A$359,"&lt;"&amp;M12)</f>
        <v>0</v>
      </c>
      <c r="M17" s="37">
        <f>COUNTIFS('Solution Category Requirements'!$A$20:$A$359,"&gt;"&amp;M12,'Solution Category Requirements'!$A$20:$A$359,"&lt;"&amp;N12)</f>
        <v>0</v>
      </c>
      <c r="N17" s="37">
        <f>COUNTIFS('Solution Category Requirements'!$A$20:$A$359,"&gt;"&amp;N12,'Solution Category Requirements'!$A$20:$A$359,"&lt;"&amp;O12)</f>
        <v>0</v>
      </c>
      <c r="O17" s="37">
        <f>COUNTIFS('Solution Category Requirements'!$A$20:$A$359,"&gt;"&amp;O12,'Solution Category Requirements'!$A$20:$A$359,"&lt;"&amp;P12)</f>
        <v>0</v>
      </c>
      <c r="P17" s="37">
        <f>COUNTIFS('Solution Category Requirements'!$A$20:$A$359,"&gt;"&amp;P12,'Solution Category Requirements'!$A$20:$A$359,"&lt;"&amp;Q12)</f>
        <v>0</v>
      </c>
      <c r="Q17" s="37">
        <f>COUNTIFS('Solution Category Requirements'!$A$20:$A$359,"&gt;"&amp;Q12,'Solution Category Requirements'!$A$20:$A$359,"&lt;"&amp;R12)</f>
        <v>0</v>
      </c>
      <c r="R17" s="37">
        <f>COUNTIFS('Solution Category Requirements'!$A$20:$A$359,"&gt;"&amp;R12,'Solution Category Requirements'!$A$20:$A$359,"&lt;"&amp;S12)</f>
        <v>0</v>
      </c>
    </row>
    <row r="19" spans="1:20" x14ac:dyDescent="0.3">
      <c r="A19" t="s">
        <v>85</v>
      </c>
      <c r="C19" s="61">
        <f>MATCH(D12,'Solution Category Requirements'!$A$18:$A$359,0)-MATCH(C12,'Solution Category Requirements'!$A$18:$A$359,0)-1</f>
        <v>11</v>
      </c>
      <c r="D19" s="61">
        <f>MATCH(E12,'Solution Category Requirements'!$A$18:$A$359,0)-MATCH(D12,'Solution Category Requirements'!$A$18:$A$359,0)-1</f>
        <v>4</v>
      </c>
      <c r="E19" s="61">
        <f>MATCH(F12,'Solution Category Requirements'!$A$18:$A$359,0)-MATCH(E12,'Solution Category Requirements'!$A$18:$A$359,0)-1</f>
        <v>9</v>
      </c>
      <c r="F19" s="61" t="e">
        <f>MATCH(G12,'Solution Category Requirements'!$A$18:$A$359,0)-MATCH(F12,'Solution Category Requirements'!$A$18:$A$359,0)-1</f>
        <v>#N/A</v>
      </c>
      <c r="G19" s="61" t="e">
        <f>MATCH(H12,'Solution Category Requirements'!$A$18:$A$359,0)-MATCH(G12,'Solution Category Requirements'!$A$18:$A$359,0)-1</f>
        <v>#N/A</v>
      </c>
      <c r="H19" s="61" t="e">
        <f>MATCH(I12,'Solution Category Requirements'!$A$18:$A$359,0)-MATCH(H12,'Solution Category Requirements'!$A$18:$A$359,0)-1</f>
        <v>#N/A</v>
      </c>
      <c r="I19" s="61" t="e">
        <f>MATCH(J12,'Solution Category Requirements'!$A$18:$A$359,0)-MATCH(I12,'Solution Category Requirements'!$A$18:$A$359,0)-1</f>
        <v>#N/A</v>
      </c>
      <c r="J19" s="61" t="e">
        <f>MATCH(K12,'Solution Category Requirements'!$A$18:$A$359,0)-MATCH(J12,'Solution Category Requirements'!$A$18:$A$359,0)-1</f>
        <v>#N/A</v>
      </c>
      <c r="K19" s="61" t="e">
        <f>MATCH(L12,'Solution Category Requirements'!$A$18:$A$359,0)-MATCH(K12,'Solution Category Requirements'!$A$18:$A$359,0)-1</f>
        <v>#N/A</v>
      </c>
      <c r="L19" s="61" t="e">
        <f>MATCH(M12,'Solution Category Requirements'!$A$18:$A$359,0)-MATCH(L12,'Solution Category Requirements'!$A$18:$A$359,0)-1</f>
        <v>#N/A</v>
      </c>
      <c r="M19" s="61" t="e">
        <f>MATCH(N12,'Solution Category Requirements'!$A$18:$A$359,0)-MATCH(M12,'Solution Category Requirements'!$A$18:$A$359,0)-1</f>
        <v>#N/A</v>
      </c>
      <c r="N19" s="61" t="e">
        <f>MATCH(O12,'Solution Category Requirements'!$A$19:$A$359,0)-MATCH(N12,'Solution Category Requirements'!$A$19:$A$359,0)-1</f>
        <v>#N/A</v>
      </c>
      <c r="O19" s="61" t="e">
        <f>MATCH(P12,'Solution Category Requirements'!$A$20:$A$359,0)-MATCH(O12,'Solution Category Requirements'!$A$20:$A$359,0)-1</f>
        <v>#N/A</v>
      </c>
      <c r="P19" s="61" t="e">
        <f>MATCH(Q12,'Solution Category Requirements'!$A$21:$A$359,0)-MATCH(P12,'Solution Category Requirements'!$A$21:$A$359,0)-1</f>
        <v>#N/A</v>
      </c>
      <c r="Q19" s="61" t="e">
        <f>MATCH(R12,'Solution Category Requirements'!$A$22:$A$359,0)-MATCH(Q12,'Solution Category Requirements'!$A$22:$A$359,0)-1</f>
        <v>#N/A</v>
      </c>
      <c r="R19" s="61" t="e">
        <f>MATCH(S12,'Solution Category Requirements'!$A$23:$A$359,0)-MATCH(R12,'Solution Category Requirements'!$A$23:$A$359,0)-1</f>
        <v>#N/A</v>
      </c>
      <c r="T19" t="s">
        <v>86</v>
      </c>
    </row>
    <row r="20" spans="1:20" x14ac:dyDescent="0.3">
      <c r="T20" t="s">
        <v>87</v>
      </c>
    </row>
    <row r="21" spans="1:20" x14ac:dyDescent="0.3">
      <c r="A21" t="s">
        <v>88</v>
      </c>
    </row>
    <row r="22" spans="1:20" x14ac:dyDescent="0.3">
      <c r="B22" t="s">
        <v>5</v>
      </c>
      <c r="C22" t="s">
        <v>89</v>
      </c>
      <c r="D22" t="s">
        <v>90</v>
      </c>
      <c r="E22" t="s">
        <v>91</v>
      </c>
    </row>
    <row r="23" spans="1:20" x14ac:dyDescent="0.3">
      <c r="A23" t="s">
        <v>92</v>
      </c>
      <c r="B23">
        <f>'General Assessment'!A7</f>
        <v>0</v>
      </c>
      <c r="C23">
        <f>'Solution Category Requirements'!A10</f>
        <v>0</v>
      </c>
    </row>
    <row r="24" spans="1:20" x14ac:dyDescent="0.3">
      <c r="A24" t="s">
        <v>93</v>
      </c>
      <c r="B24">
        <f>'General Assessment'!A8</f>
        <v>0</v>
      </c>
      <c r="C24">
        <f>'Solution Category Requirements'!A11</f>
        <v>0</v>
      </c>
      <c r="D24">
        <f>J3</f>
        <v>5</v>
      </c>
    </row>
    <row r="25" spans="1:20" x14ac:dyDescent="0.3">
      <c r="A25" t="s">
        <v>91</v>
      </c>
      <c r="B25">
        <f>SUM(B23:B24)</f>
        <v>0</v>
      </c>
      <c r="C25">
        <f>SUM(C23:C24)</f>
        <v>0</v>
      </c>
      <c r="D25">
        <f>SUM(D23:D24)</f>
        <v>5</v>
      </c>
      <c r="E25">
        <f>SUM(B25:D25)</f>
        <v>5</v>
      </c>
    </row>
    <row r="29" spans="1:20" x14ac:dyDescent="0.3">
      <c r="A29" s="19"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D6"/>
    </sheetView>
  </sheetViews>
  <sheetFormatPr defaultRowHeight="14.4" x14ac:dyDescent="0.3"/>
  <cols>
    <col min="1" max="1" width="55.44140625" bestFit="1" customWidth="1"/>
    <col min="2" max="2" width="36.77734375" customWidth="1"/>
    <col min="3" max="3" width="33" customWidth="1"/>
  </cols>
  <sheetData>
    <row r="1" spans="1:6" x14ac:dyDescent="0.3">
      <c r="A1" s="24" t="s">
        <v>94</v>
      </c>
      <c r="F1">
        <v>0</v>
      </c>
    </row>
    <row r="2" spans="1:6" x14ac:dyDescent="0.3">
      <c r="F2">
        <v>1</v>
      </c>
    </row>
    <row r="3" spans="1:6" x14ac:dyDescent="0.3">
      <c r="A3" t="s">
        <v>108</v>
      </c>
      <c r="B3" t="s">
        <v>98</v>
      </c>
      <c r="C3" t="s">
        <v>99</v>
      </c>
      <c r="F3">
        <v>2</v>
      </c>
    </row>
    <row r="4" spans="1:6" x14ac:dyDescent="0.3">
      <c r="A4" t="s">
        <v>109</v>
      </c>
      <c r="B4" t="s">
        <v>95</v>
      </c>
      <c r="C4" t="s">
        <v>96</v>
      </c>
      <c r="D4" t="s">
        <v>100</v>
      </c>
      <c r="F4">
        <v>3</v>
      </c>
    </row>
    <row r="5" spans="1:6" x14ac:dyDescent="0.3">
      <c r="A5" t="s">
        <v>110</v>
      </c>
      <c r="B5" t="s">
        <v>111</v>
      </c>
      <c r="C5" t="s">
        <v>97</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7F840EE-C694-4334-9D2D-1C6E93DEF7B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5" sqref="H5"/>
    </sheetView>
  </sheetViews>
  <sheetFormatPr defaultColWidth="9.21875" defaultRowHeight="14.4" x14ac:dyDescent="0.3"/>
  <cols>
    <col min="1" max="1" width="14.77734375" style="1" customWidth="1"/>
    <col min="2" max="16384" width="9.21875" style="1"/>
  </cols>
  <sheetData>
    <row r="1" spans="1:1" x14ac:dyDescent="0.3">
      <c r="A1" s="1" t="s">
        <v>101</v>
      </c>
    </row>
    <row r="2" spans="1:1" x14ac:dyDescent="0.3">
      <c r="A2" s="1" t="s">
        <v>79</v>
      </c>
    </row>
    <row r="3" spans="1:1" x14ac:dyDescent="0.3">
      <c r="A3" s="1" t="s">
        <v>80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AB546AC5-C13F-4E34-913B-5A973022FF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3BB2C-9572-4052-B0A1-88BE5C0BA4EF}">
  <ds:schemaRefs>
    <ds:schemaRef ds:uri="388bccd0-021a-467f-a5da-ec7dfa5bc485"/>
    <ds:schemaRef ds:uri="http://purl.org/dc/elements/1.1/"/>
    <ds:schemaRef ds:uri="http://purl.org/dc/dcmitype/"/>
    <ds:schemaRef ds:uri="http://schemas.microsoft.com/office/2006/documentManagement/types"/>
    <ds:schemaRef ds:uri="http://www.w3.org/XML/1998/namespace"/>
    <ds:schemaRef ds:uri="http://schemas.microsoft.com/office/2006/metadata/properties"/>
    <ds:schemaRef ds:uri="http://purl.org/dc/term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2025-04-21T05:40:50Z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