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7 July 2025/"/>
    </mc:Choice>
  </mc:AlternateContent>
  <xr:revisionPtr revIDLastSave="0" documentId="8_{CC697DCE-EE6B-49B5-BA75-D49479E741A1}" xr6:coauthVersionLast="36" xr6:coauthVersionMax="36" xr10:uidLastSave="{00000000-0000-0000-0000-000000000000}"/>
  <workbookProtection workbookAlgorithmName="SHA-512" workbookHashValue="9c8rWcSDAgdCMPS0Zw3hqxVbcJfyrZHr1kz1LVc084whK7QnFNuqd9WLWhIf0gTxIwsCZTk4zC9jVfeG5P5oNA==" workbookSaltValue="VcRGUrzyaMFY7XocBCOjHQ==" workbookSpinCount="100000" lockStructure="1"/>
  <bookViews>
    <workbookView xWindow="-110" yWindow="-110" windowWidth="19420" windowHeight="12420" tabRatio="697" firstSheet="3" activeTab="3"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70" i="7" l="1"/>
  <c r="A71" i="7"/>
  <c r="A72" i="7"/>
  <c r="A73" i="7"/>
  <c r="A74" i="7"/>
  <c r="A75" i="7"/>
  <c r="A76" i="7"/>
  <c r="A77" i="7"/>
  <c r="A78" i="7"/>
  <c r="A79" i="7"/>
  <c r="A80" i="7"/>
  <c r="A81" i="7"/>
  <c r="A83" i="7"/>
  <c r="A84" i="7"/>
  <c r="A85" i="7"/>
  <c r="B6" i="8"/>
  <c r="A8" i="2"/>
  <c r="A57" i="7"/>
  <c r="A58" i="7"/>
  <c r="A59" i="7"/>
  <c r="A60" i="7"/>
  <c r="A61" i="7"/>
  <c r="A62" i="7"/>
  <c r="A63" i="7"/>
  <c r="A64" i="7"/>
  <c r="A65" i="7"/>
  <c r="A66" i="7"/>
  <c r="A67" i="7"/>
  <c r="A68" i="7"/>
  <c r="A42" i="7"/>
  <c r="A43" i="7"/>
  <c r="A44" i="7"/>
  <c r="A45" i="7"/>
  <c r="A46" i="7"/>
  <c r="A47" i="7"/>
  <c r="A48" i="7"/>
  <c r="A49" i="7"/>
  <c r="A50" i="7"/>
  <c r="A51" i="7"/>
  <c r="A52" i="7"/>
  <c r="A53" i="7"/>
  <c r="A54" i="7"/>
  <c r="A55" i="7"/>
  <c r="A33" i="7"/>
  <c r="A34" i="7"/>
  <c r="A35" i="7"/>
  <c r="A36" i="7"/>
  <c r="A37" i="7"/>
  <c r="A38" i="7"/>
  <c r="A39" i="7"/>
  <c r="A40" i="7"/>
  <c r="C6" i="17"/>
  <c r="D6" i="17"/>
  <c r="B14" i="16"/>
  <c r="B6" i="17"/>
  <c r="A6" i="17"/>
  <c r="B5" i="8"/>
  <c r="B4" i="8"/>
  <c r="B2" i="8"/>
  <c r="C31" i="7"/>
  <c r="A11" i="7" a="1"/>
  <c r="A11" i="7"/>
  <c r="A22" i="7"/>
  <c r="A23" i="7"/>
  <c r="A24" i="7"/>
  <c r="C16" i="15"/>
  <c r="C2" i="16"/>
  <c r="C1" i="16"/>
  <c r="A25" i="7"/>
  <c r="J2" i="8"/>
  <c r="O17" i="8"/>
  <c r="A26" i="7"/>
  <c r="A27" i="7"/>
  <c r="A28" i="7"/>
  <c r="A29" i="7"/>
  <c r="A30" i="7"/>
  <c r="A31" i="7"/>
  <c r="C20" i="8"/>
  <c r="J3" i="8"/>
  <c r="D25" i="8"/>
  <c r="D26" i="8"/>
  <c r="I2" i="8"/>
  <c r="I3" i="8"/>
  <c r="B8" i="2"/>
  <c r="C13" i="15"/>
  <c r="C10" i="15"/>
  <c r="C2" i="15"/>
  <c r="C1" i="15"/>
  <c r="E2" i="7"/>
  <c r="E2" i="2"/>
  <c r="F20" i="8"/>
  <c r="E20" i="8"/>
  <c r="R20" i="8"/>
  <c r="K18" i="8"/>
  <c r="K17" i="8"/>
  <c r="O18" i="8"/>
  <c r="O15" i="8"/>
  <c r="O13" i="8"/>
  <c r="H20" i="8"/>
  <c r="I18" i="8"/>
  <c r="I17" i="8"/>
  <c r="K20" i="8"/>
  <c r="H18" i="8"/>
  <c r="H17" i="8"/>
  <c r="Q18" i="8"/>
  <c r="Q17" i="8"/>
  <c r="G18" i="8"/>
  <c r="G17" i="8"/>
  <c r="I20" i="8"/>
  <c r="Q20" i="8"/>
  <c r="M20" i="8"/>
  <c r="M18" i="8"/>
  <c r="M17" i="8"/>
  <c r="F18" i="8"/>
  <c r="F17" i="8"/>
  <c r="N18" i="8"/>
  <c r="N17" i="8"/>
  <c r="J18" i="8"/>
  <c r="J17" i="8"/>
  <c r="P18" i="8"/>
  <c r="P17" i="8"/>
  <c r="D20" i="8"/>
  <c r="G20" i="8"/>
  <c r="R18" i="8"/>
  <c r="R17" i="8"/>
  <c r="L20" i="8"/>
  <c r="L18" i="8"/>
  <c r="L17" i="8"/>
  <c r="P20" i="8"/>
  <c r="E18" i="8"/>
  <c r="E17" i="8"/>
  <c r="O20" i="8"/>
  <c r="J20" i="8"/>
  <c r="C18" i="8"/>
  <c r="C17" i="8"/>
  <c r="D18" i="8"/>
  <c r="D17" i="8"/>
  <c r="N20" i="8"/>
  <c r="B24" i="8"/>
  <c r="B11" i="7"/>
  <c r="E1" i="7"/>
  <c r="J15" i="8"/>
  <c r="J13" i="8"/>
  <c r="H16" i="8"/>
  <c r="N16" i="8"/>
  <c r="H15" i="8"/>
  <c r="H13" i="8"/>
  <c r="E15" i="8"/>
  <c r="Q16" i="8"/>
  <c r="P15" i="8"/>
  <c r="P13" i="8"/>
  <c r="J16" i="8"/>
  <c r="K15" i="8"/>
  <c r="K13" i="8"/>
  <c r="K16" i="8"/>
  <c r="Q15" i="8"/>
  <c r="Q13" i="8"/>
  <c r="R16" i="8"/>
  <c r="C16" i="8"/>
  <c r="N15" i="8"/>
  <c r="N13" i="8"/>
  <c r="D16" i="8"/>
  <c r="C15" i="8"/>
  <c r="L15" i="8"/>
  <c r="L13" i="8"/>
  <c r="M15" i="8"/>
  <c r="M13" i="8"/>
  <c r="I16" i="8"/>
  <c r="F15" i="8"/>
  <c r="O16" i="8"/>
  <c r="E16" i="8"/>
  <c r="D15" i="8"/>
  <c r="R15" i="8"/>
  <c r="R13" i="8"/>
  <c r="P16" i="8"/>
  <c r="G16" i="8"/>
  <c r="F16" i="8"/>
  <c r="L16" i="8"/>
  <c r="G15" i="8"/>
  <c r="I15" i="8"/>
  <c r="I13" i="8"/>
  <c r="M16" i="8"/>
  <c r="C25" i="8"/>
  <c r="B25" i="8"/>
  <c r="B26" i="8"/>
  <c r="G13" i="8"/>
  <c r="E13" i="8"/>
  <c r="D13" i="8"/>
  <c r="D14" i="8"/>
  <c r="F13" i="8"/>
  <c r="F14" i="8"/>
  <c r="C13" i="8"/>
  <c r="A10" i="7"/>
  <c r="L14" i="8"/>
  <c r="I14" i="8"/>
  <c r="H14" i="8"/>
  <c r="J14" i="8"/>
  <c r="P14" i="8"/>
  <c r="R14" i="8"/>
  <c r="G14" i="8"/>
  <c r="N14" i="8"/>
  <c r="Q14" i="8"/>
  <c r="O14" i="8"/>
  <c r="M14" i="8"/>
  <c r="E14" i="8"/>
  <c r="K14" i="8"/>
  <c r="B13" i="8" a="1"/>
  <c r="B13" i="8"/>
  <c r="F2" i="8"/>
  <c r="N2" i="8"/>
  <c r="C14" i="8"/>
  <c r="B10" i="7"/>
  <c r="C24" i="8"/>
  <c r="C26" i="8"/>
  <c r="E26" i="8"/>
  <c r="B16" i="8"/>
  <c r="F5" i="8"/>
  <c r="B14" i="8"/>
  <c r="F3" i="8"/>
  <c r="B15" i="8"/>
  <c r="F4" i="8"/>
  <c r="A30" i="8"/>
  <c r="C7" i="15"/>
  <c r="B3" i="8"/>
  <c r="E1" i="2"/>
  <c r="B17" i="8"/>
  <c r="N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20" authorId="0" shapeId="0" xr:uid="{7DE7EB65-BC9A-443C-96DC-0B45F04BB860}">
      <text>
        <r>
          <rPr>
            <b/>
            <sz val="9"/>
            <color indexed="81"/>
            <rFont val="Tahoma"/>
            <family val="2"/>
          </rPr>
          <t>IMDA:</t>
        </r>
        <r>
          <rPr>
            <sz val="9"/>
            <color indexed="81"/>
            <rFont val="Tahoma"/>
            <family val="2"/>
          </rPr>
          <t xml:space="preserve">
This indicates if a Requirement is Mandatory or Preferred.</t>
        </r>
      </text>
    </comment>
    <comment ref="D20"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20" authorId="0" shapeId="0" xr:uid="{CDDE13DC-7E63-4D67-AE5D-514DA87B53D9}">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<sst xmlns="http://schemas.openxmlformats.org/spreadsheetml/2006/main" count="394" uniqueCount="173">
  <si>
    <t xml:space="preserve">Download latest version of this checklist </t>
  </si>
  <si>
    <t>Version: 25-2.0</t>
  </si>
  <si>
    <t>Vendor Self-Assessment Checklist for Pre-Approval of Digital Solution: Retail</t>
  </si>
  <si>
    <t xml:space="preserve">The purpose of the Vendor Self-Assessment Checklist (henceforth referred to as "Checklist") is to enable vendors to perform a preliminary assessment of their solution eligibility for Pre-Approval under SMEs Go Digital.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</si>
  <si>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</si>
  <si>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</si>
  <si>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</si>
  <si>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</si>
  <si>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</si>
  <si>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</si>
  <si>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</si>
  <si>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</si>
  <si>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</si>
  <si>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</si>
  <si>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</si>
  <si>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</si>
  <si>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</si>
  <si>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</si>
  <si>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</si>
  <si>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</si>
  <si>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</si>
  <si>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</si>
  <si>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</si>
  <si>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</si>
  <si>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</si>
  <si>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</si>
  <si>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</si>
  <si>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</si>
  <si>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</si>
  <si>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</si>
  <si>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</si>
  <si>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</si>
  <si>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</si>
  <si>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</si>
  <si>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</si>
  <si>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</si>
  <si>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</si>
  <si>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</si>
  <si>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</si>
  <si>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Solution Category Requirements: Retail</t>
  </si>
  <si>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</si>
  <si>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</si>
  <si>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</si>
  <si>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Integrated POS (with mobile features)</t>
  </si>
  <si>
    <t xml:space="preserve">Electronic Shelf Label (ESL) </t>
  </si>
  <si>
    <t>Self Checkout Solution</t>
  </si>
  <si>
    <t>In-Store Analytics</t>
  </si>
  <si>
    <t>Omnichannel Retail Management (OCRM)</t>
  </si>
  <si>
    <t>Solution Category: Integrated POS (with mobile features) 
Solution Category Description: Allows retailers to digitally process transactions using devices such as a Point of Sale (POS) terminal, linking these transactions to backend systems such as CRM and Inventory Management. It has mobile features allowing service staff to complete the sales transactions without being fixed to one static location.</t>
  </si>
  <si>
    <t>The commencement date for this solution category is 09 May 2024. Solutions within this category will go live earliest on 09 May 2024, upon completion of the normal application processing.</t>
  </si>
  <si>
    <t>Return to the top</t>
  </si>
  <si>
    <t xml:space="preserve">Can your solution allow for cloud based, mobile based and/or web-based usage?
</t>
  </si>
  <si>
    <t>Describe how your solution can meet the solution criteria in each row. 
Please fill up this file [Sample Annex 3 - Retail.xlxs] and submit it under "Other supporting documents". Delete this file [Sample Annex 3 - Retail.xlxs] from this worksheet before saving and uploading this document.</t>
  </si>
  <si>
    <t xml:space="preserve">Does your solution automate sales transactions and generate sales report and provides insights on customer behaviour and product popularity?
</t>
  </si>
  <si>
    <t xml:space="preserve">Describe how your solution can meet the solution criteria in each row. </t>
  </si>
  <si>
    <r>
      <t>Does your solution offer</t>
    </r>
    <r>
      <rPr>
        <b/>
        <sz val="11"/>
        <rFont val="Calibri"/>
        <family val="2"/>
        <scheme val="minor"/>
      </rPr>
      <t xml:space="preserve"> at least 1</t>
    </r>
    <r>
      <rPr>
        <sz val="11"/>
        <rFont val="Calibri"/>
        <family val="2"/>
        <scheme val="minor"/>
      </rPr>
      <t xml:space="preserve"> of the following modules that improve the company’s business processes beyond the standard POS functions, such as the following?
- Commission Management
- Discount and Gift Card Management
- Customer relationship management system (CRM)* or allows integration with 3rd Party CRM system
If so, please briefly describe the features at the "Comment" column.</t>
    </r>
  </si>
  <si>
    <t>Does your solution include additional features such as the following? 
- Return Tracking
- Others: please specify in the comments
Note: 
[1] IMDA reserves the right to execute discretion in providing additional funding support for additional features 
[2] Vendor must demonstrate these functionalities during Technnology Demonstration session</t>
  </si>
  <si>
    <t>Preferred</t>
  </si>
  <si>
    <t xml:space="preserve">Does your solution offer and/or acknowledge receipt of cashless payment by consumers e.g. via wireless/mobile payment terminals or integrated digital payment gateway?
</t>
  </si>
  <si>
    <t>Does your solution support omni-channel retailing (i.e. allowing customers to purchase at multiple touchpoints such as online, in-store and on-the-go platform)</t>
  </si>
  <si>
    <t>Does your solution offer Mobile POS system to assist retail associates in performing their duties (i.e. performing sales transactions, checking inventory) via electronic devices (such as Tablet, Kiosk, Mobile Chatbot)?</t>
  </si>
  <si>
    <t>Does your solution offer any artificial intelligence features such as
 - chatbots
 - automated identification of recurring activities  
 - allow discovery of niche customer segments
 - predictive insights on stocking and inventory management
 - others: please specify in the comments</t>
  </si>
  <si>
    <t>If your solution comes with the following 
- Customer Relationship Management (CRM) or 
- Customer Loyalty Management, or 
- Collect Personal Identifiable Information</t>
  </si>
  <si>
    <t>It is mandatory to provide a response.</t>
  </si>
  <si>
    <t>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
[2] Vendor needs to submit vulnerability assessment report (dated maximum 1 year ago from checklist submission date) in the online submission portal. The submission will be rejected if vendors are unable to provide this documentation within 1 month from checklist submission date.</t>
  </si>
  <si>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
Please select NA if you selected No in 1.09. </t>
    </r>
  </si>
  <si>
    <r>
      <rPr>
        <b/>
        <sz val="11"/>
        <color theme="1"/>
        <rFont val="Calibri"/>
        <family val="2"/>
        <scheme val="minor"/>
      </rPr>
      <t>Solution Category:</t>
    </r>
    <r>
      <rPr>
        <sz val="11"/>
        <color theme="1"/>
        <rFont val="Calibri"/>
        <family val="2"/>
        <scheme val="minor"/>
      </rPr>
      <t xml:space="preserve"> Electronic Shelf Label (ESL) 
</t>
    </r>
    <r>
      <rPr>
        <b/>
        <sz val="11"/>
        <color theme="1"/>
        <rFont val="Calibri"/>
        <family val="2"/>
        <scheme val="minor"/>
      </rPr>
      <t>Solution Category Description:</t>
    </r>
    <r>
      <rPr>
        <sz val="11"/>
        <color theme="1"/>
        <rFont val="Calibri"/>
        <family val="2"/>
        <scheme val="minor"/>
      </rPr>
      <t xml:space="preserve"> Displays product pricing and information electronically on digital price tags or labels which can be updated in real time. 
</t>
    </r>
  </si>
  <si>
    <r>
      <rPr>
        <b/>
        <sz val="11"/>
        <color theme="1"/>
        <rFont val="Calibri"/>
        <family val="2"/>
        <scheme val="minor"/>
      </rPr>
      <t>Operational Accessibility</t>
    </r>
    <r>
      <rPr>
        <sz val="11"/>
        <color theme="1"/>
        <rFont val="Calibri"/>
        <family val="2"/>
        <scheme val="minor"/>
      </rPr>
      <t xml:space="preserve">
Is the solution cloud-based or accessible through a user-friendly interface, allowing authorized personnel to easily access and manage the electronic shelf labelling system from various devices and locations?</t>
    </r>
  </si>
  <si>
    <t>&lt;No inputs required in the remarks column&gt;</t>
  </si>
  <si>
    <r>
      <rPr>
        <b/>
        <sz val="11"/>
        <rFont val="Calibri"/>
        <family val="2"/>
        <scheme val="minor"/>
      </rPr>
      <t xml:space="preserve">Scability </t>
    </r>
    <r>
      <rPr>
        <sz val="11"/>
        <rFont val="Calibri"/>
        <family val="2"/>
        <scheme val="minor"/>
      </rPr>
      <t xml:space="preserve">
Is the solution scalable to accommodate at least 500 ESL tags / labels across different sections and departments within the store?</t>
    </r>
  </si>
  <si>
    <r>
      <rPr>
        <b/>
        <sz val="11"/>
        <color theme="1"/>
        <rFont val="Calibri"/>
        <family val="2"/>
        <scheme val="minor"/>
      </rPr>
      <t>Integration with Existing Systems</t>
    </r>
    <r>
      <rPr>
        <sz val="11"/>
        <color theme="1"/>
        <rFont val="Calibri"/>
        <family val="2"/>
        <scheme val="minor"/>
      </rPr>
      <t xml:space="preserve">
Is the solution capable of seamless integration and real time updates with existing POS systems to ensure smooth operation and data synchronization?</t>
    </r>
  </si>
  <si>
    <r>
      <rPr>
        <b/>
        <sz val="11"/>
        <color theme="1"/>
        <rFont val="Calibri"/>
        <family val="2"/>
        <scheme val="minor"/>
      </rPr>
      <t>System Reporting</t>
    </r>
    <r>
      <rPr>
        <sz val="11"/>
        <color theme="1"/>
        <rFont val="Calibri"/>
        <family val="2"/>
        <scheme val="minor"/>
      </rPr>
      <t xml:space="preserve">
Does the system provide reporting tools to collect data and insights regarding the operational status and performance of ESL components, including tags / labels, transmitters, network connectivity, and the successful transmission of updates from systems to the ESL?
Backend systems include the central management system, inventory databases, pricing databases, and any other systems.</t>
    </r>
  </si>
  <si>
    <r>
      <rPr>
        <b/>
        <sz val="11"/>
        <rFont val="Calibri"/>
        <family val="2"/>
        <scheme val="minor"/>
      </rPr>
      <t>Multi-Language Support:</t>
    </r>
    <r>
      <rPr>
        <sz val="11"/>
        <rFont val="Calibri"/>
        <family val="2"/>
        <scheme val="minor"/>
      </rPr>
      <t xml:space="preserve">
Is it possible for the ESL system to display product information in multiple languages to cater to diverse customer base in international or multicultural settings?</t>
    </r>
  </si>
  <si>
    <r>
      <rPr>
        <b/>
        <sz val="11"/>
        <rFont val="Calibri"/>
        <family val="2"/>
        <scheme val="minor"/>
      </rPr>
      <t>Customer Engagement Features:</t>
    </r>
    <r>
      <rPr>
        <sz val="11"/>
        <rFont val="Calibri"/>
        <family val="2"/>
        <scheme val="minor"/>
      </rPr>
      <t xml:space="preserve">
Can the ESL system incorporate features such as QR codes for additional product details, customer reviews, or links to promotional videos?</t>
    </r>
  </si>
  <si>
    <r>
      <rPr>
        <b/>
        <sz val="11"/>
        <rFont val="Calibri"/>
        <family val="2"/>
        <scheme val="minor"/>
      </rPr>
      <t>Hardware features:</t>
    </r>
    <r>
      <rPr>
        <sz val="11"/>
        <rFont val="Calibri"/>
        <family val="2"/>
        <scheme val="minor"/>
      </rPr>
      <t xml:space="preserve">
Are the ESL tags / labels built to be energy-efficient, minimizing maintenance and operational costs? 
Most ESL tags / labels should have a minimum battery life of at least 5 years, subject to environmental and usage patterns.</t>
    </r>
  </si>
  <si>
    <r>
      <rPr>
        <b/>
        <sz val="11"/>
        <rFont val="Calibri"/>
        <family val="2"/>
        <scheme val="minor"/>
      </rPr>
      <t>Temperature and Environmental Considerations:</t>
    </r>
    <r>
      <rPr>
        <sz val="11"/>
        <rFont val="Calibri"/>
        <family val="2"/>
        <scheme val="minor"/>
      </rPr>
      <t xml:space="preserve">
Can the ESL labels operate effectively in various environmental conditions, including temperature fluctuations, ensuring reliability in different store environments?</t>
    </r>
  </si>
  <si>
    <r>
      <rPr>
        <b/>
        <sz val="11"/>
        <color theme="1"/>
        <rFont val="Calibri"/>
        <family val="2"/>
        <scheme val="minor"/>
      </rPr>
      <t>Solution Category:</t>
    </r>
    <r>
      <rPr>
        <sz val="11"/>
        <color theme="1"/>
        <rFont val="Calibri"/>
        <family val="2"/>
        <scheme val="minor"/>
      </rPr>
      <t xml:space="preserve"> Self-Checkout Solution (SCO)
</t>
    </r>
    <r>
      <rPr>
        <b/>
        <sz val="11"/>
        <color theme="1"/>
        <rFont val="Calibri"/>
        <family val="2"/>
        <scheme val="minor"/>
      </rPr>
      <t xml:space="preserve">Solution Category Description: </t>
    </r>
    <r>
      <rPr>
        <sz val="11"/>
        <color theme="1"/>
        <rFont val="Calibri"/>
        <family val="2"/>
        <scheme val="minor"/>
      </rPr>
      <t>Allows retailers to scan and pay for their purchases via technology-enabled systems in retail stores.</t>
    </r>
  </si>
  <si>
    <r>
      <rPr>
        <b/>
        <sz val="11"/>
        <rFont val="Calibri"/>
        <family val="2"/>
        <scheme val="minor"/>
      </rPr>
      <t>Operational Accessibility</t>
    </r>
    <r>
      <rPr>
        <sz val="11"/>
        <rFont val="Calibri"/>
        <family val="2"/>
        <scheme val="minor"/>
      </rPr>
      <t xml:space="preserve">
Is the solution cloud-based or accessible through a user-friendly interface, allowing authorized personnel for easy access and management of self checkout system?</t>
    </r>
  </si>
  <si>
    <r>
      <rPr>
        <b/>
        <sz val="11"/>
        <rFont val="Calibri"/>
        <family val="2"/>
        <scheme val="minor"/>
      </rPr>
      <t>Scalability</t>
    </r>
    <r>
      <rPr>
        <sz val="11"/>
        <rFont val="Calibri"/>
        <family val="2"/>
        <scheme val="minor"/>
      </rPr>
      <t xml:space="preserve">
Is the SCO system scalable to accommodate the expansion of more self checkout counters?
</t>
    </r>
  </si>
  <si>
    <r>
      <rPr>
        <b/>
        <sz val="11"/>
        <color rgb="FF000000"/>
        <rFont val="Calibri"/>
        <family val="2"/>
        <scheme val="minor"/>
      </rPr>
      <t xml:space="preserve">Product Recognition
</t>
    </r>
    <r>
      <rPr>
        <sz val="11"/>
        <color rgb="FF000000"/>
        <rFont val="Calibri"/>
        <family val="2"/>
        <scheme val="minor"/>
      </rPr>
      <t>Is the SCO kiosk equipped with product recognition technology to identify items accurately, minimizing errors during the checkout process?</t>
    </r>
  </si>
  <si>
    <r>
      <rPr>
        <b/>
        <sz val="11"/>
        <rFont val="Calibri"/>
        <family val="2"/>
        <scheme val="minor"/>
      </rPr>
      <t>Efficient Payment Processing and Integration</t>
    </r>
    <r>
      <rPr>
        <sz val="11"/>
        <rFont val="Calibri"/>
        <family val="2"/>
        <scheme val="minor"/>
      </rPr>
      <t xml:space="preserve">
Will the self-checkout solution be integrated with payment gateway(s) to support various payment methods?
It is mandatory for the solution to be integrated with PayNow.</t>
    </r>
  </si>
  <si>
    <r>
      <rPr>
        <b/>
        <sz val="11"/>
        <rFont val="Calibri"/>
        <family val="2"/>
        <scheme val="minor"/>
      </rPr>
      <t>Integration with Existing Systems</t>
    </r>
    <r>
      <rPr>
        <sz val="11"/>
        <rFont val="Calibri"/>
        <family val="2"/>
        <scheme val="minor"/>
      </rPr>
      <t xml:space="preserve">
Is the solution capable of seamless integration with existing systems (e.g. POS, Inventory Management, CRM) to ensure smooth operation and data synchronization?</t>
    </r>
  </si>
  <si>
    <r>
      <rPr>
        <b/>
        <sz val="11"/>
        <color theme="1"/>
        <rFont val="Calibri"/>
        <family val="2"/>
        <scheme val="minor"/>
      </rPr>
      <t>Vulnerability Assessment</t>
    </r>
    <r>
      <rPr>
        <sz val="11"/>
        <color theme="1"/>
        <rFont val="Calibri"/>
        <family val="2"/>
        <scheme val="minor"/>
      </rPr>
      <t xml:space="preserve"> 
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Qualified 3rd party include assessors appointed under IMDA GoSecure Programme; Cybersecurity companies accredited under Accreditation@SGD Programme; and CREST-Certified companies or companies with equivalent certifications 
[2] Vendor needs to submit vulnerability assessment report (dated maximum 1 year ago from checklist submission date) in the online submission portal. The submission will be rejected if vendors are unable to provide this documentation within 1 month from checklist submission date.</t>
    </r>
  </si>
  <si>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t>
    </r>
  </si>
  <si>
    <r>
      <rPr>
        <b/>
        <sz val="11"/>
        <rFont val="Calibri"/>
        <family val="2"/>
        <scheme val="minor"/>
      </rPr>
      <t>Customer Assistance Options</t>
    </r>
    <r>
      <rPr>
        <sz val="11"/>
        <rFont val="Calibri"/>
        <family val="2"/>
        <scheme val="minor"/>
      </rPr>
      <t xml:space="preserve">
Are there easily accessible options for customers to seek assistance or resolve issues during the self-checkout process, such as a help button or on-screen support?</t>
    </r>
  </si>
  <si>
    <r>
      <rPr>
        <b/>
        <sz val="11"/>
        <color theme="1"/>
        <rFont val="Calibri"/>
        <family val="2"/>
        <scheme val="minor"/>
      </rPr>
      <t>Age Verification Capability</t>
    </r>
    <r>
      <rPr>
        <sz val="11"/>
        <color theme="1"/>
        <rFont val="Calibri"/>
        <family val="2"/>
        <scheme val="minor"/>
      </rPr>
      <t xml:space="preserve">
Does the solution include age verification capability for selected products as determined by the retailer? </t>
    </r>
  </si>
  <si>
    <r>
      <rPr>
        <b/>
        <sz val="11"/>
        <rFont val="Calibri"/>
        <family val="2"/>
        <scheme val="minor"/>
      </rPr>
      <t>Real-time Alerts for Staff</t>
    </r>
    <r>
      <rPr>
        <sz val="11"/>
        <rFont val="Calibri"/>
        <family val="2"/>
        <scheme val="minor"/>
      </rPr>
      <t xml:space="preserve">
Does the self-checkout solution provide real-time alerts to staff in case of system issues, allowing for immediate response and minimizing disruptions?</t>
    </r>
  </si>
  <si>
    <r>
      <rPr>
        <b/>
        <sz val="11"/>
        <rFont val="Calibri"/>
        <family val="2"/>
        <scheme val="minor"/>
      </rPr>
      <t>Data Analytics for Customer Insights</t>
    </r>
    <r>
      <rPr>
        <sz val="11"/>
        <rFont val="Calibri"/>
        <family val="2"/>
        <scheme val="minor"/>
      </rPr>
      <t xml:space="preserve">
Does the self-checkout system provide robust data analytics tools to gather insights into customer behavior, preferences, and overall transaction patterns?</t>
    </r>
  </si>
  <si>
    <r>
      <rPr>
        <b/>
        <sz val="11"/>
        <rFont val="Calibri"/>
        <family val="2"/>
        <scheme val="minor"/>
      </rPr>
      <t>Security and anti-theft Compliance</t>
    </r>
    <r>
      <rPr>
        <sz val="11"/>
        <rFont val="Calibri"/>
        <family val="2"/>
        <scheme val="minor"/>
      </rPr>
      <t xml:space="preserve">
Are there security measures implemented to prevent theft or fraudulent activities during the self-checkout process</t>
    </r>
  </si>
  <si>
    <r>
      <rPr>
        <b/>
        <sz val="11"/>
        <rFont val="Calibri"/>
        <family val="2"/>
        <scheme val="minor"/>
      </rPr>
      <t>Multi-Language Support</t>
    </r>
    <r>
      <rPr>
        <sz val="11"/>
        <rFont val="Calibri"/>
        <family val="2"/>
        <scheme val="minor"/>
      </rPr>
      <t xml:space="preserve">
Is it possible for the SCO system to display product information in multiple languages to cater to diverse customer base in international or multicultural settings?</t>
    </r>
  </si>
  <si>
    <r>
      <rPr>
        <b/>
        <sz val="11"/>
        <rFont val="Calibri"/>
        <family val="2"/>
        <scheme val="minor"/>
      </rPr>
      <t>Customer Accessibility Features</t>
    </r>
    <r>
      <rPr>
        <sz val="11"/>
        <rFont val="Calibri"/>
        <family val="2"/>
        <scheme val="minor"/>
      </rPr>
      <t xml:space="preserve">
Are there accessibility features in the self-checkout system, such as voice guidance, to cater to customers with diverse needs?</t>
    </r>
  </si>
  <si>
    <r>
      <rPr>
        <b/>
        <sz val="11"/>
        <rFont val="Calibri"/>
        <family val="2"/>
        <scheme val="minor"/>
      </rPr>
      <t>Receipt Options</t>
    </r>
    <r>
      <rPr>
        <sz val="11"/>
        <rFont val="Calibri"/>
        <family val="2"/>
        <scheme val="minor"/>
      </rPr>
      <t xml:space="preserve">
Does the system offer flexibility in receipt options, such as digital receipts, to align with changing customer preferences and reduce paper waste?</t>
    </r>
  </si>
  <si>
    <r>
      <rPr>
        <b/>
        <sz val="11"/>
        <color theme="1"/>
        <rFont val="Calibri"/>
        <family val="2"/>
        <scheme val="minor"/>
      </rPr>
      <t>Solution Category:</t>
    </r>
    <r>
      <rPr>
        <sz val="11"/>
        <color theme="1"/>
        <rFont val="Calibri"/>
        <family val="2"/>
        <scheme val="minor"/>
      </rPr>
      <t xml:space="preserve"> In-Store Analytics (ISA)
</t>
    </r>
    <r>
      <rPr>
        <b/>
        <sz val="11"/>
        <color theme="1"/>
        <rFont val="Calibri"/>
        <family val="2"/>
        <scheme val="minor"/>
      </rPr>
      <t xml:space="preserve">Solution Category Description: </t>
    </r>
    <r>
      <rPr>
        <sz val="11"/>
        <color theme="1"/>
        <rFont val="Calibri"/>
        <family val="2"/>
        <scheme val="minor"/>
      </rPr>
      <t>Refers to the use of technology (e.g. in-store video capabilities, IoT sensors, and analytics software) and data analysis techniques to gather insights, measure and generate actionable information about various aspects of the in-store environment.</t>
    </r>
  </si>
  <si>
    <r>
      <rPr>
        <b/>
        <sz val="11"/>
        <rFont val="Calibri"/>
        <family val="2"/>
        <scheme val="minor"/>
      </rPr>
      <t>Operational Accessibility</t>
    </r>
    <r>
      <rPr>
        <sz val="11"/>
        <rFont val="Calibri"/>
        <family val="2"/>
        <scheme val="minor"/>
      </rPr>
      <t xml:space="preserve">
Is the solution cloud-based or accessible through a user-friendly interface, allowing authorized personnel to easily access and manage the ISA system from various devices and locations?</t>
    </r>
  </si>
  <si>
    <r>
      <rPr>
        <b/>
        <sz val="11"/>
        <rFont val="Calibri"/>
        <family val="2"/>
        <scheme val="minor"/>
      </rPr>
      <t>Scalability</t>
    </r>
    <r>
      <rPr>
        <sz val="11"/>
        <rFont val="Calibri"/>
        <family val="2"/>
        <scheme val="minor"/>
      </rPr>
      <t xml:space="preserve">
Is the ISA system scalable to accommodate an increase in number of IOT devices (e.g. Smart Cameras, Beacons, Proximity Sensors, RFID) (Double check industry term)</t>
    </r>
  </si>
  <si>
    <r>
      <rPr>
        <b/>
        <sz val="11"/>
        <rFont val="Calibri"/>
        <family val="2"/>
        <scheme val="minor"/>
      </rPr>
      <t>Integration with Existing Systems:</t>
    </r>
    <r>
      <rPr>
        <sz val="11"/>
        <rFont val="Calibri"/>
        <family val="2"/>
        <scheme val="minor"/>
      </rPr>
      <t xml:space="preserve">
Does the In-Store Analytics solution seamlessly integrate with the retailer's existing systems (e.g.  point-of-sale (POS) systems, inventory management)?</t>
    </r>
  </si>
  <si>
    <r>
      <rPr>
        <b/>
        <sz val="11"/>
        <rFont val="Calibri"/>
        <family val="2"/>
        <scheme val="minor"/>
      </rPr>
      <t>Customer Behavior Tracking</t>
    </r>
    <r>
      <rPr>
        <sz val="11"/>
        <rFont val="Calibri"/>
        <family val="2"/>
        <scheme val="minor"/>
      </rPr>
      <t xml:space="preserve">
Can the solution uncover and analyze customer traffic patterns within the store, aiding in the efficient layout design and product interaction/placement?</t>
    </r>
  </si>
  <si>
    <r>
      <rPr>
        <b/>
        <sz val="11"/>
        <rFont val="Calibri"/>
        <family val="2"/>
        <scheme val="minor"/>
      </rPr>
      <t xml:space="preserve">Customer Behavior Tracking
</t>
    </r>
    <r>
      <rPr>
        <sz val="11"/>
        <rFont val="Calibri"/>
        <family val="2"/>
        <scheme val="minor"/>
      </rPr>
      <t>Can the solution generate heat maps to visually represent customer hotspots within the store, aiding in strategic placement of promotions or popular products?</t>
    </r>
  </si>
  <si>
    <r>
      <rPr>
        <b/>
        <sz val="11"/>
        <rFont val="Calibri"/>
        <family val="2"/>
        <scheme val="minor"/>
      </rPr>
      <t xml:space="preserve">Customer Behavior Tracking
</t>
    </r>
    <r>
      <rPr>
        <sz val="11"/>
        <rFont val="Calibri"/>
        <family val="2"/>
        <scheme val="minor"/>
      </rPr>
      <t>Can the solution offer insights into queue lengths and waiting times, helping retailers optimize checkout processes and staff allocation?</t>
    </r>
  </si>
  <si>
    <r>
      <rPr>
        <b/>
        <sz val="11"/>
        <rFont val="Calibri"/>
        <family val="2"/>
        <scheme val="minor"/>
      </rPr>
      <t xml:space="preserve">Customer Behavior Tracking
</t>
    </r>
    <r>
      <rPr>
        <sz val="11"/>
        <rFont val="Calibri"/>
        <family val="2"/>
        <scheme val="minor"/>
      </rPr>
      <t>Can the solution recognize customer emotion as to provide insights?</t>
    </r>
  </si>
  <si>
    <r>
      <rPr>
        <b/>
        <sz val="11"/>
        <rFont val="Calibri"/>
        <family val="2"/>
        <scheme val="minor"/>
      </rPr>
      <t>Data Security and Privacy Measures</t>
    </r>
    <r>
      <rPr>
        <sz val="11"/>
        <rFont val="Calibri"/>
        <family val="2"/>
        <scheme val="minor"/>
      </rPr>
      <t xml:space="preserve">
Are there data security measures put in place to protect the data collected by In-Store Analytics, and does the solution ensure compliance with data and privacy regulations?</t>
    </r>
  </si>
  <si>
    <r>
      <rPr>
        <b/>
        <sz val="11"/>
        <rFont val="Calibri"/>
        <family val="2"/>
        <scheme val="minor"/>
      </rPr>
      <t>Conversion Rate Analysis</t>
    </r>
    <r>
      <rPr>
        <sz val="11"/>
        <rFont val="Calibri"/>
        <family val="2"/>
        <scheme val="minor"/>
      </rPr>
      <t xml:space="preserve">
Does the solution offer features to analyze conversion rates, helping retailers understand how many visitors make purchases and refining strategies to improve conversion?</t>
    </r>
  </si>
  <si>
    <r>
      <rPr>
        <b/>
        <sz val="11"/>
        <rFont val="Calibri"/>
        <family val="2"/>
        <scheme val="minor"/>
      </rPr>
      <t>Customisable Reporting</t>
    </r>
    <r>
      <rPr>
        <sz val="11"/>
        <rFont val="Calibri"/>
        <family val="2"/>
        <scheme val="minor"/>
      </rPr>
      <t xml:space="preserve">
Can retailers customize reports based on their specific needs and priorities, ensuring that the analytics provided align with customer's needs?</t>
    </r>
  </si>
  <si>
    <r>
      <rPr>
        <b/>
        <sz val="11"/>
        <rFont val="Calibri"/>
        <family val="2"/>
        <scheme val="minor"/>
      </rPr>
      <t>Real-time Alerts and Notifications</t>
    </r>
    <r>
      <rPr>
        <sz val="11"/>
        <rFont val="Calibri"/>
        <family val="2"/>
        <scheme val="minor"/>
      </rPr>
      <t xml:space="preserve">
Can the system provide real-time alerts and notifications to store management or staff based on predefined thresholds or anomalies in customer behavior?</t>
    </r>
  </si>
  <si>
    <r>
      <rPr>
        <b/>
        <sz val="11"/>
        <rFont val="Calibri"/>
        <family val="2"/>
        <scheme val="minor"/>
      </rPr>
      <t>Customer Segmentation Analysis</t>
    </r>
    <r>
      <rPr>
        <sz val="11"/>
        <rFont val="Calibri"/>
        <family val="2"/>
        <scheme val="minor"/>
      </rPr>
      <t xml:space="preserve">
Can the In-Store Analytics solution provide insights into customer segments, allowing for targeted strategies based on the preferences and behaviors of different customer groups?</t>
    </r>
  </si>
  <si>
    <r>
      <rPr>
        <b/>
        <sz val="11"/>
        <color theme="1"/>
        <rFont val="Calibri"/>
        <family val="2"/>
        <scheme val="minor"/>
      </rPr>
      <t>Solution Category:</t>
    </r>
    <r>
      <rPr>
        <sz val="11"/>
        <color theme="1"/>
        <rFont val="Calibri"/>
        <family val="2"/>
        <scheme val="minor"/>
      </rPr>
      <t xml:space="preserve"> Omnichannel Retail Management (OCRM)
</t>
    </r>
    <r>
      <rPr>
        <b/>
        <sz val="11"/>
        <color theme="1"/>
        <rFont val="Calibri"/>
        <family val="2"/>
        <scheme val="minor"/>
      </rPr>
      <t xml:space="preserve">Solution Category Description: </t>
    </r>
    <r>
      <rPr>
        <sz val="11"/>
        <color theme="1"/>
        <rFont val="Calibri"/>
        <family val="2"/>
        <scheme val="minor"/>
      </rPr>
      <t>Allows a retailer to deliver a seamless shopping experience across various customer touchpoints, and to have real-time product and inventory visibility, reducing stocking issues.</t>
    </r>
  </si>
  <si>
    <r>
      <rPr>
        <b/>
        <sz val="11"/>
        <rFont val="Calibri"/>
        <family val="2"/>
        <scheme val="minor"/>
      </rPr>
      <t>Operational Accessibility</t>
    </r>
    <r>
      <rPr>
        <sz val="11"/>
        <rFont val="Calibri"/>
        <family val="2"/>
        <scheme val="minor"/>
      </rPr>
      <t xml:space="preserve">
Is the solution cloud-based or accessible through a user-friendly interface, allowing authorised personnel to easily access and manage the OCRM solution from various devices and locations?
(e.g., Store managers access sales and inventory data from tablets and smartphones to make real-time decisions off-site.)</t>
    </r>
  </si>
  <si>
    <r>
      <rPr>
        <b/>
        <sz val="11"/>
        <rFont val="Calibri"/>
        <family val="2"/>
        <scheme val="minor"/>
      </rPr>
      <t>Physical Sales Transactions Support</t>
    </r>
    <r>
      <rPr>
        <sz val="11"/>
        <rFont val="Calibri"/>
        <family val="2"/>
        <scheme val="minor"/>
      </rPr>
      <t xml:space="preserve">
Does the solution allow the processing of customer transactions in physical stores using cash and cashless methods?
(e.g, Staff uses POS or Mobile-POS for entering of product codes, calculating totals, accepting various modes of payment, processing payment securely and generating receipts.)</t>
    </r>
  </si>
  <si>
    <r>
      <rPr>
        <b/>
        <sz val="11"/>
        <rFont val="Calibri"/>
        <family val="2"/>
        <scheme val="minor"/>
      </rPr>
      <t>Multiple Touchpoints for Customer Engagement and Sales Transactions</t>
    </r>
    <r>
      <rPr>
        <sz val="11"/>
        <rFont val="Calibri"/>
        <family val="2"/>
        <scheme val="minor"/>
      </rPr>
      <t xml:space="preserve">
Does the solution allow retailers to promote and sell products and services online over multiple touchpoints?
(e.g., The customer sees content, browses products, makes purchases, and completes transactions online on either an Online Store/Brand.com, Social media channels (e.g. Facebook, Instagram, Tik Tok), chat applications (e.g. WhatsApp, Telegram), or Marketplaces (e.g. Lazada, Shopee, Amazon). )</t>
    </r>
  </si>
  <si>
    <r>
      <rPr>
        <b/>
        <sz val="11"/>
        <rFont val="Calibri"/>
        <family val="2"/>
        <scheme val="minor"/>
      </rPr>
      <t>Seamless Customer Experience Across Touchpoints</t>
    </r>
    <r>
      <rPr>
        <sz val="11"/>
        <rFont val="Calibri"/>
        <family val="2"/>
        <scheme val="minor"/>
      </rPr>
      <t xml:space="preserve">
Does the solution allow the delivery of a seamless experience across customer touchpoints, complementing the customer experience at its physical stores?
Note: Customer touchpoints include physical stores, online stores, social media &amp; chat commerce channels, online market places, etc.
(e.g., The customer sees a promotion on any of the onine touchpoints, purchases a product online, and choose between home delivery or in-store pickup for collection.)</t>
    </r>
  </si>
  <si>
    <r>
      <rPr>
        <b/>
        <sz val="11"/>
        <rFont val="Calibri"/>
        <family val="2"/>
        <scheme val="minor"/>
      </rPr>
      <t xml:space="preserve">Inventory Levels Management </t>
    </r>
    <r>
      <rPr>
        <sz val="11"/>
        <rFont val="Calibri"/>
        <family val="2"/>
        <scheme val="minor"/>
      </rPr>
      <t xml:space="preserve">
Does the solution help retailers to manage their inventories to ensure efficient operations and meet customer demands across channels 
(e.g., The solution monitors, organises, and optimises inventory levels such that popular items are always in stock.)</t>
    </r>
  </si>
  <si>
    <r>
      <rPr>
        <b/>
        <sz val="11"/>
        <rFont val="Calibri"/>
        <family val="2"/>
        <scheme val="minor"/>
      </rPr>
      <t>Customer Loyalty and Retention - Relationship Management</t>
    </r>
    <r>
      <rPr>
        <sz val="11"/>
        <rFont val="Calibri"/>
        <family val="2"/>
        <scheme val="minor"/>
      </rPr>
      <t xml:space="preserve">
Does the solution help retailers manage their relationships with customers and increase customer loyalty? 
(e.g. The solution captures customer data and segment customers, delivering personalised marketing messages such as discounts on favourite menu items based on past purchase history.) 
</t>
    </r>
  </si>
  <si>
    <r>
      <rPr>
        <b/>
        <sz val="11"/>
        <rFont val="Calibri"/>
        <family val="2"/>
        <scheme val="minor"/>
      </rPr>
      <t xml:space="preserve">Dashboards and reports
</t>
    </r>
    <r>
      <rPr>
        <sz val="11"/>
        <rFont val="Calibri"/>
        <family val="2"/>
        <scheme val="minor"/>
      </rPr>
      <t>Can your solution provide dashboards and reporting capabilities to optimise business performance?
Dashboard(s): Your digital solution shall have one or more dashboards that provide an at-a-glance overview of key metrics/indicators (recommend at least 4 charts/graphs), with cross-filtering feature*,  to help users analyse data and generate insights to make informed decisions through data visualisation.
Report(s): Users can monitor product performance across different channels, generate customer reports by sales and demographics, etc
*Examples of cross-filtering feature include (1) interactive charts/graphs that allow users to interact with one chart and apply that interaction as a filter to other charts on the dashboard, and vice versa and (2) at least three common filters/slicers applicable to ALL charts/graphs on the same dashboard.</t>
    </r>
  </si>
  <si>
    <r>
      <rPr>
        <b/>
        <sz val="11"/>
        <rFont val="Calibri"/>
        <family val="2"/>
        <scheme val="minor"/>
      </rPr>
      <t xml:space="preserve">Supplier Relationship Management </t>
    </r>
    <r>
      <rPr>
        <sz val="11"/>
        <rFont val="Calibri"/>
        <family val="2"/>
        <scheme val="minor"/>
      </rPr>
      <t xml:space="preserve">
Does the solution help retailers to transact with the supplier partners and streamline the ordering process, ensuring that new stock arrives on time? 
(e.g., Store managers track delivery times and manage incoming consignment inventory.)</t>
    </r>
  </si>
  <si>
    <r>
      <rPr>
        <b/>
        <sz val="11"/>
        <rFont val="Calibri"/>
        <family val="2"/>
        <scheme val="minor"/>
      </rPr>
      <t xml:space="preserve">Security Vulnerability Assessment </t>
    </r>
    <r>
      <rPr>
        <sz val="11"/>
        <rFont val="Calibri"/>
        <family val="2"/>
        <scheme val="minor"/>
      </rPr>
      <t xml:space="preserve">
Has your solution undergone a security vulnerability assessment by a qualified third party within the last 12 months? If Yes, please indicate the name of the 3rd party assessor and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r>
  </si>
  <si>
    <r>
      <rPr>
        <b/>
        <sz val="11"/>
        <rFont val="Calibri"/>
        <family val="2"/>
        <scheme val="minor"/>
      </rPr>
      <t xml:space="preserve">Compliance with Personal Data Protection Requirements
</t>
    </r>
    <r>
      <rPr>
        <sz val="11"/>
        <rFont val="Calibri"/>
        <family val="2"/>
        <scheme val="minor"/>
      </rPr>
      <t xml:space="preserve">Can your solution demonstrate compliance with the following Personal Data Protection requirements?
</t>
    </r>
    <r>
      <rPr>
        <strike/>
        <sz val="11"/>
        <rFont val="Calibri"/>
        <family val="2"/>
        <scheme val="minor"/>
      </rPr>
      <t xml:space="preserve">
</t>
    </r>
    <r>
      <rPr>
        <sz val="11"/>
        <rFont val="Calibri"/>
        <family val="2"/>
        <scheme val="minor"/>
      </rPr>
      <t xml:space="preserve">Digital solutions that collect, use, disclose, process or dispose personal data should incorporate features that support the obligations under the Personal Data Protection Act (2020). 
Please complete the Compliance with the Personal Data Protection Requirements form at </t>
    </r>
    <r>
      <rPr>
        <u/>
        <sz val="11"/>
        <rFont val="Calibri"/>
        <family val="2"/>
        <scheme val="minor"/>
      </rPr>
      <t>https://go.gov.sg/pdp</t>
    </r>
  </si>
  <si>
    <r>
      <rPr>
        <b/>
        <sz val="11"/>
        <rFont val="Calibri"/>
        <family val="2"/>
        <scheme val="minor"/>
      </rPr>
      <t>Business Data Extraction</t>
    </r>
    <r>
      <rPr>
        <sz val="11"/>
        <rFont val="Calibri"/>
        <family val="2"/>
        <scheme val="minor"/>
      </rPr>
      <t xml:space="preserve">
Can your solution enable SMEs to efficiently extract business data in various discrete formats such as CSV, XLSX, XML, and TSV?
List the formats data can be extracted in
(e.g., Users can export sales data into CSV format for integration with third-party analytics tools or convert customer records into XLSX for detailed reporting and analysis)</t>
    </r>
  </si>
  <si>
    <r>
      <rPr>
        <b/>
        <sz val="11"/>
        <rFont val="Calibri"/>
        <family val="2"/>
        <scheme val="minor"/>
      </rPr>
      <t xml:space="preserve">Cybersecurity Compliance - Cyber Esssentials Mark
</t>
    </r>
    <r>
      <rPr>
        <sz val="11"/>
        <rFont val="Calibri"/>
        <family val="2"/>
        <scheme val="minor"/>
      </rPr>
      <t>Can your solution demonstrate compliance through your company’s attainment of the CSA Cyber Essentials mark, indicating foundational cybersecurity readiness?
If yes, please specify
i.	The cybersecurity certification the organisation has met
ii.	The scope of certification within the organisation 
If no, please indicate your planned timeline to meet this requirement.
Note: For more information on Cyber Essentials mark, please refer to https://www.csa.gov.sg/cyber-essentials/</t>
    </r>
  </si>
  <si>
    <t>AI features</t>
  </si>
  <si>
    <r>
      <rPr>
        <b/>
        <sz val="11"/>
        <color theme="1"/>
        <rFont val="Calibri"/>
        <family val="2"/>
        <scheme val="minor"/>
      </rPr>
      <t xml:space="preserve">GenAI-Powered Customer Responses
</t>
    </r>
    <r>
      <rPr>
        <sz val="11"/>
        <color theme="1"/>
        <rFont val="Calibri"/>
        <family val="2"/>
        <scheme val="minor"/>
      </rPr>
      <t>Does your solution offer natural language processing (NLP) capability for understanding user intent and sentiment, allowing for fast, accurate, and personalized support ?
(e.g. An LLM Chatbot answers FAQs and urgent queries such as return policies, delivering relevant information instantly to improve customer satisfaction and drive sales.)</t>
    </r>
  </si>
  <si>
    <r>
      <rPr>
        <b/>
        <sz val="11"/>
        <rFont val="Calibri"/>
        <family val="2"/>
        <scheme val="minor"/>
      </rPr>
      <t xml:space="preserve">Personalised Product Recommendations
</t>
    </r>
    <r>
      <rPr>
        <sz val="11"/>
        <rFont val="Calibri"/>
        <family val="2"/>
        <scheme val="minor"/>
      </rPr>
      <t xml:space="preserve">
Can your solution recommend personalised product recommendations based on customer behaviour and purchase history?
(e.g. Customers are given personalised product recommendations and dynamic pricing offers based on their purchase history and browsing behaviour.)</t>
    </r>
  </si>
  <si>
    <r>
      <rPr>
        <b/>
        <sz val="11"/>
        <color theme="1"/>
        <rFont val="Calibri"/>
        <family val="2"/>
        <scheme val="minor"/>
      </rPr>
      <t>Marketing and Customer Segmentation</t>
    </r>
    <r>
      <rPr>
        <sz val="11"/>
        <color theme="1"/>
        <rFont val="Calibri"/>
        <family val="2"/>
        <scheme val="minor"/>
      </rPr>
      <t xml:space="preserve">
Can your solution segment and create marketing campaigns to target different customer groups? (e.g. The solution optimises marketing campaigns using AI-powered content personalisation to different segments of customers based on purchasing behaviour)</t>
    </r>
  </si>
  <si>
    <t>Satisfaction Survey on Digital Solution Deployed</t>
  </si>
  <si>
    <r>
      <t xml:space="preserve">You are required to provide </t>
    </r>
    <r>
      <rPr>
        <b/>
        <sz val="11"/>
        <rFont val="Calibri"/>
        <family val="2"/>
        <scheme val="minor"/>
      </rPr>
      <t>at least 5 customer references from Singapore registered businesses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"Retail"</t>
    </r>
    <r>
      <rPr>
        <sz val="11"/>
        <rFont val="Calibri"/>
        <family val="2"/>
        <scheme val="minor"/>
      </rPr>
      <t xml:space="preserve"> Sector with primary OR secondary SSIC codes that begin with 47.
Note:
- These customers may be contacted by IMDA for verification. 
- Survey participants will need to sign in using the Singpass app to access the online survey. The Singpass ID will be included with the survey submission.</t>
    </r>
  </si>
  <si>
    <t>Instructions</t>
  </si>
  <si>
    <t>Step 1</t>
  </si>
  <si>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</si>
  <si>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Customer Satisfaction Survey Link:</t>
  </si>
  <si>
    <r>
      <rPr>
        <b/>
        <sz val="11"/>
        <color theme="1"/>
        <rFont val="Calibri"/>
        <family val="2"/>
        <scheme val="minor"/>
      </rPr>
      <t>Tip</t>
    </r>
    <r>
      <rPr>
        <sz val="11"/>
        <color theme="1"/>
        <rFont val="Calibri"/>
        <family val="2"/>
        <scheme val="minor"/>
      </rPr>
      <t>: To copy the link, right-click on the cell and select 'Copy' from the context menu.</t>
    </r>
  </si>
  <si>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</si>
  <si>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</si>
  <si>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</si>
  <si>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</si>
  <si>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</si>
  <si>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</si>
  <si>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</si>
  <si>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</si>
  <si>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</si>
  <si>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</si>
  <si>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</si>
  <si>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</si>
  <si>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</si>
  <si>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</si>
  <si>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</si>
  <si>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</si>
  <si>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</si>
  <si>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</si>
  <si>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</si>
  <si>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</si>
  <si>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</si>
  <si>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NA</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</si>
  <si>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</si>
  <si>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</si>
  <si>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</si>
  <si>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</si>
  <si>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</si>
  <si>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</si>
  <si>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</si>
  <si>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</si>
  <si>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</si>
  <si>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</si>
  <si>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</si>
  <si>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Enter your company UEN</t>
  </si>
  <si>
    <t>Enter your company name</t>
  </si>
  <si>
    <t>Enter solution name</t>
  </si>
  <si>
    <t>UEN of Solution Provider</t>
  </si>
  <si>
    <t>Company Name of Solution Provider</t>
  </si>
  <si>
    <t>Name of Solution</t>
  </si>
  <si>
    <t>Link</t>
  </si>
  <si>
    <t>?662204622853743d7ad0d6a7=</t>
  </si>
  <si>
    <t>&amp;6594fc479fd9850012cfd85c=</t>
  </si>
  <si>
    <t>&amp;6594fc689fd9850012cfdc5c=</t>
  </si>
  <si>
    <t>Please select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</si>
</sst>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5">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b/>
      <sz val="11"/>
      <color rgb="FFFF0000"/>
      <name val="Calibri"/>
      <family val="2"/>
      <scheme val="minor"/>
    </font>
    <font>
      <sz val="11"/>
      <color rgb="FF000000"/>
      <name val="Calibri"/>
      <family val="2"/>
      <scheme val="minor"/>
    </font>
    <font>
      <b/>
      <sz val="11"/>
      <color rgb="FF00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strike/>
      <sz val="11"/>
      <name val="Calibri"/>
      <family val="2"/>
      <scheme val="minor"/>
    </font>
    <font>
      <u/>
      <sz val="11"/>
      <name val="Calibri"/>
      <family val="2"/>
      <scheme val="minor"/>
    </font>
    <font>
      <sz val="11"/>
      <color rgb="FF000000"/>
      <name val="Aptos"/>
      <family val="2"/>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4">
    <xf numFmtId="0" fontId="0" fillId="0" borderId="0"/>
    <xf numFmtId="9" fontId="8" fillId="0" borderId="0" applyFont="0" applyFill="0" applyBorder="0" applyAlignment="0" applyProtection="0"/>
    <xf numFmtId="0" fontId="15" fillId="0" borderId="0" applyNumberFormat="0" applyFill="0" applyBorder="0" applyAlignment="0" applyProtection="0"/>
    <xf numFmtId="0" fontId="8" fillId="0" borderId="0"/>
  </cellStyleXfs>
  <cellXfs count="108">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10" fillId="0" borderId="1" xfId="0" applyFont="1" applyBorder="1" applyAlignment="1">
      <alignment horizontal="left" vertical="top" wrapText="1"/>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0" fontId="15" fillId="0" borderId="0" xfId="2" applyAlignment="1">
      <alignment vertical="top"/>
    </xf>
    <xf numFmtId="0" fontId="10" fillId="0" borderId="3" xfId="0" applyFont="1" applyBorder="1" applyAlignment="1">
      <alignment horizontal="lef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5" fillId="0" borderId="0" xfId="2" applyAlignment="1">
      <alignment horizontal="left" vertical="top"/>
    </xf>
    <xf numFmtId="0" fontId="15" fillId="0" borderId="0" xfId="2"/>
    <xf numFmtId="0" fontId="0" fillId="0" borderId="0" xfId="0" applyAlignment="1" applyProtection="1">
      <alignment vertical="top"/>
      <protection locked="0"/>
    </xf>
    <xf numFmtId="0" fontId="2" fillId="0" borderId="0" xfId="0" applyFont="1" applyAlignment="1" applyProtection="1">
      <alignment vertical="top"/>
      <protection locked="0"/>
    </xf>
    <xf numFmtId="0" fontId="0" fillId="5" borderId="1" xfId="0" applyFill="1" applyBorder="1" applyAlignment="1" applyProtection="1">
      <alignment horizontal="left" vertical="top" wrapText="1"/>
      <protection locked="0"/>
    </xf>
    <xf numFmtId="0" fontId="0" fillId="0" borderId="9" xfId="0" applyBorder="1"/>
    <xf numFmtId="0" fontId="0" fillId="0" borderId="10" xfId="0" applyBorder="1"/>
    <xf numFmtId="0" fontId="17" fillId="4" borderId="11" xfId="0" applyFont="1" applyFill="1" applyBorder="1" applyAlignment="1">
      <alignment horizontal="center" vertical="center"/>
    </xf>
    <xf numFmtId="0" fontId="16" fillId="3" borderId="6" xfId="0" applyFont="1" applyFill="1" applyBorder="1"/>
    <xf numFmtId="0" fontId="15" fillId="0" borderId="11" xfId="2" applyBorder="1" applyAlignment="1">
      <alignment vertical="top"/>
    </xf>
    <xf numFmtId="0" fontId="2" fillId="3" borderId="6" xfId="0" applyFont="1" applyFill="1" applyBorder="1"/>
    <xf numFmtId="0" fontId="2" fillId="3" borderId="8" xfId="0" applyFont="1" applyFill="1" applyBorder="1"/>
    <xf numFmtId="0" fontId="2" fillId="3" borderId="7" xfId="0" applyFont="1" applyFill="1" applyBorder="1"/>
    <xf numFmtId="0" fontId="19"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5" fillId="0" borderId="0" xfId="2" applyAlignment="1" applyProtection="1">
      <alignment vertical="top" wrapText="1"/>
      <protection locked="0"/>
    </xf>
    <xf numFmtId="0" fontId="0" fillId="0" borderId="0" xfId="0" applyAlignment="1" applyProtection="1">
      <alignment vertical="top" wrapText="1"/>
      <protection locked="0"/>
    </xf>
    <xf numFmtId="0" fontId="15" fillId="0" borderId="0" xfId="2"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2" fillId="3" borderId="4" xfId="0" applyFont="1" applyFill="1" applyBorder="1" applyAlignment="1">
      <alignment vertical="top"/>
    </xf>
    <xf numFmtId="0" fontId="8" fillId="0" borderId="1" xfId="0" applyFont="1" applyBorder="1" applyAlignment="1">
      <alignment horizontal="left" vertical="top" wrapText="1"/>
    </xf>
    <xf numFmtId="0" fontId="10" fillId="0" borderId="12" xfId="0" applyFont="1" applyBorder="1" applyAlignment="1">
      <alignment horizontal="left" vertical="top" wrapText="1"/>
    </xf>
    <xf numFmtId="0" fontId="10" fillId="0" borderId="5" xfId="0" applyFont="1" applyBorder="1" applyAlignment="1">
      <alignment horizontal="left" vertical="top" wrapText="1"/>
    </xf>
    <xf numFmtId="2" fontId="8" fillId="0" borderId="1" xfId="0" applyNumberFormat="1" applyFont="1" applyBorder="1" applyAlignment="1">
      <alignment horizontal="left" vertical="top" wrapText="1"/>
    </xf>
    <xf numFmtId="0" fontId="8" fillId="5" borderId="1" xfId="0" applyFont="1" applyFill="1" applyBorder="1" applyAlignment="1">
      <alignment horizontal="left" vertical="top" wrapText="1"/>
    </xf>
    <xf numFmtId="0" fontId="8" fillId="0" borderId="0" xfId="0" applyFont="1" applyAlignment="1">
      <alignment vertical="top"/>
    </xf>
    <xf numFmtId="0" fontId="8" fillId="0" borderId="0" xfId="0" applyFont="1" applyAlignment="1" applyProtection="1">
      <alignment vertical="top"/>
      <protection locked="0"/>
    </xf>
    <xf numFmtId="0" fontId="8" fillId="0" borderId="0" xfId="0" applyFont="1" applyAlignment="1">
      <alignment horizontal="left" vertical="top"/>
    </xf>
    <xf numFmtId="0" fontId="8" fillId="0" borderId="0" xfId="0" applyFont="1" applyAlignment="1" applyProtection="1">
      <alignment vertical="center"/>
      <protection locked="0"/>
    </xf>
    <xf numFmtId="0" fontId="8" fillId="0" borderId="0" xfId="0" applyFont="1" applyAlignment="1">
      <alignment vertical="center"/>
    </xf>
    <xf numFmtId="0" fontId="8" fillId="0" borderId="0" xfId="0" applyFont="1" applyAlignment="1">
      <alignment horizontal="left" vertical="top" wrapText="1"/>
    </xf>
    <xf numFmtId="0" fontId="8" fillId="3" borderId="1" xfId="0" applyFont="1" applyFill="1" applyBorder="1" applyAlignment="1">
      <alignment horizontal="left" vertical="top"/>
    </xf>
    <xf numFmtId="0" fontId="8" fillId="3" borderId="2" xfId="0" applyFont="1" applyFill="1" applyBorder="1" applyAlignment="1">
      <alignment horizontal="left" vertical="top" wrapText="1"/>
    </xf>
    <xf numFmtId="0" fontId="8" fillId="3" borderId="1" xfId="0" applyFont="1" applyFill="1" applyBorder="1" applyAlignment="1">
      <alignment horizontal="left" vertical="top" wrapText="1"/>
    </xf>
    <xf numFmtId="0" fontId="8" fillId="3" borderId="3" xfId="0" applyFont="1" applyFill="1" applyBorder="1" applyAlignment="1">
      <alignment horizontal="left" vertical="top" wrapText="1"/>
    </xf>
    <xf numFmtId="0" fontId="8" fillId="0" borderId="1" xfId="0" applyFont="1" applyBorder="1" applyAlignment="1">
      <alignment vertical="top" wrapText="1"/>
    </xf>
    <xf numFmtId="0" fontId="8" fillId="0" borderId="0" xfId="0" applyFont="1" applyAlignment="1">
      <alignment vertical="top" wrapText="1"/>
    </xf>
    <xf numFmtId="0" fontId="0" fillId="3" borderId="2" xfId="0" applyFill="1" applyBorder="1" applyAlignment="1">
      <alignment horizontal="left" vertical="top" wrapText="1"/>
    </xf>
    <xf numFmtId="0" fontId="8" fillId="0" borderId="1" xfId="0" applyFont="1" applyBorder="1" applyAlignment="1">
      <alignment horizontal="left" vertical="top"/>
    </xf>
    <xf numFmtId="0" fontId="2" fillId="3" borderId="1" xfId="0" applyFont="1" applyFill="1" applyBorder="1" applyAlignment="1">
      <alignment horizontal="left" vertical="top" wrapText="1"/>
    </xf>
    <xf numFmtId="0" fontId="8" fillId="3" borderId="2" xfId="0" applyFont="1" applyFill="1" applyBorder="1" applyAlignment="1">
      <alignment vertical="top" wrapText="1"/>
    </xf>
    <xf numFmtId="0" fontId="10" fillId="0" borderId="13" xfId="0" applyFont="1" applyBorder="1" applyAlignment="1">
      <alignment horizontal="left" vertical="top" wrapText="1"/>
    </xf>
    <xf numFmtId="0" fontId="10" fillId="0" borderId="14" xfId="0" applyFont="1" applyBorder="1" applyAlignment="1">
      <alignment vertical="top" wrapText="1"/>
    </xf>
    <xf numFmtId="0" fontId="10" fillId="0" borderId="13" xfId="0" applyFont="1" applyBorder="1" applyAlignment="1">
      <alignment vertical="top" wrapText="1"/>
    </xf>
    <xf numFmtId="0" fontId="13" fillId="0" borderId="13" xfId="0" applyFont="1" applyBorder="1" applyAlignment="1">
      <alignment horizontal="left" vertical="top" wrapText="1"/>
    </xf>
    <xf numFmtId="0" fontId="8" fillId="0" borderId="13" xfId="0" applyFont="1" applyBorder="1" applyAlignment="1">
      <alignment horizontal="left" vertical="top" wrapText="1"/>
    </xf>
    <xf numFmtId="2" fontId="10" fillId="0" borderId="1" xfId="0" applyNumberFormat="1" applyFont="1" applyBorder="1" applyAlignment="1">
      <alignment horizontal="left" vertical="top" wrapText="1"/>
    </xf>
    <xf numFmtId="0" fontId="0" fillId="5" borderId="1" xfId="0" applyFill="1" applyBorder="1" applyAlignment="1">
      <alignment horizontal="left" vertical="top" wrapText="1"/>
    </xf>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0" fillId="0" borderId="1" xfId="0" applyBorder="1" applyAlignment="1">
      <alignment vertical="top" wrapText="1"/>
    </xf>
    <xf numFmtId="0" fontId="2" fillId="0" borderId="1" xfId="0" applyFont="1" applyBorder="1" applyAlignment="1">
      <alignment vertical="top" wrapText="1"/>
    </xf>
    <xf numFmtId="0" fontId="0" fillId="0" borderId="1" xfId="0" applyBorder="1" applyAlignment="1">
      <alignment horizontal="left" vertical="top"/>
    </xf>
    <xf numFmtId="0" fontId="0" fillId="7" borderId="1" xfId="0" applyFill="1" applyBorder="1" applyAlignment="1" applyProtection="1">
      <alignment vertical="top"/>
      <protection locked="0"/>
    </xf>
    <xf numFmtId="0" fontId="15" fillId="5" borderId="1" xfId="2" applyFill="1" applyBorder="1" applyAlignment="1">
      <alignment vertical="top" wrapText="1"/>
    </xf>
    <xf numFmtId="164" fontId="3" fillId="0" borderId="0" xfId="0" applyNumberFormat="1" applyFont="1" applyAlignment="1">
      <alignment horizontal="right" vertical="top"/>
    </xf>
    <xf numFmtId="0" fontId="0" fillId="3" borderId="1" xfId="0" applyFill="1" applyBorder="1" applyAlignment="1">
      <alignment horizontal="left" vertical="top" wrapText="1"/>
    </xf>
    <xf numFmtId="0" fontId="0" fillId="0" borderId="1" xfId="0" applyBorder="1" applyAlignment="1">
      <alignment horizontal="left" vertical="top" wrapText="1"/>
    </xf>
    <xf numFmtId="0" fontId="24" fillId="0" borderId="1" xfId="0" applyFont="1" applyBorder="1" applyAlignment="1">
      <alignment horizontal="left" vertical="top" wrapText="1"/>
    </xf>
    <xf numFmtId="0" fontId="14" fillId="6" borderId="1" xfId="0" applyFont="1" applyFill="1" applyBorder="1" applyAlignment="1">
      <alignment horizontal="lef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8" fillId="0" borderId="0" xfId="0" applyFont="1" applyAlignment="1">
      <alignment horizontal="left" vertical="top" wrapText="1"/>
    </xf>
    <xf numFmtId="0" fontId="10" fillId="0" borderId="0" xfId="0" applyFont="1" applyAlignment="1">
      <alignment horizontal="left" vertical="top" wrapText="1"/>
    </xf>
  </cellXfs>
  <cellStyles count="4">
    <cellStyle name="Hyperlink" xfId="2" builtinId="8"/>
    <cellStyle name="Normal" xfId="0" builtinId="0"/>
    <cellStyle name="Normal 2" xfId="3" xr:uid="{99FB7526-EE6D-4FA9-BEBF-5CA780024E71}"/>
    <cellStyle name="Percent" xfId="1" builtinId="5"/>
  </cellStyles>
  <dxfs count="31">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rgb="FF0070C0"/>
        </patternFill>
      </fill>
    </dxf>
    <dxf>
      <fill>
        <patternFill>
          <bgColor theme="2"/>
        </patternFill>
      </fill>
    </dxf>
    <dxf>
      <fill>
        <patternFill>
          <bgColor rgb="FF0070C0"/>
        </patternFill>
      </fill>
    </dxf>
    <dxf>
      <fill>
        <patternFill>
          <bgColor theme="2"/>
        </patternFill>
      </fill>
    </dxf>
    <dxf>
      <fill>
        <patternFill>
          <bgColor rgb="FF0070C0"/>
        </patternFill>
      </fill>
    </dxf>
    <dxf>
      <fill>
        <patternFill>
          <bgColor rgb="FF0070C0"/>
        </patternFill>
      </fill>
    </dxf>
    <dxf>
      <fill>
        <patternFill>
          <bgColor rgb="FF0070C0"/>
        </patternFill>
      </fill>
    </dxf>
    <dxf>
      <fill>
        <patternFill>
          <bgColor theme="2"/>
        </patternFill>
      </fill>
    </dxf>
    <dxf>
      <fill>
        <patternFill>
          <bgColor rgb="FFF1E8F8"/>
        </patternFill>
      </fill>
    </dxf>
    <dxf>
      <fill>
        <patternFill>
          <bgColor rgb="FFFF0000"/>
        </patternFill>
      </fill>
    </dxf>
    <dxf>
      <fill>
        <patternFill>
          <bgColor rgb="FFFF0000"/>
        </patternFill>
      </fill>
    </dxf>
    <dxf>
      <fill>
        <patternFill>
          <bgColor rgb="FFF1E8F8"/>
        </patternFill>
      </fill>
    </dxf>
    <dxf>
      <fill>
        <patternFill>
          <bgColor rgb="FFFF0000"/>
        </patternFill>
      </fill>
    </dxf>
    <dxf>
      <fill>
        <patternFill>
          <bgColor rgb="FFFF0000"/>
        </patternFill>
      </fill>
    </dxf>
    <dxf>
      <fill>
        <patternFill>
          <bgColor rgb="FFF1E8F8"/>
        </patternFill>
      </fill>
    </dxf>
    <dxf>
      <fill>
        <patternFill>
          <bgColor rgb="FFFF0000"/>
        </patternFill>
      </fill>
    </dxf>
    <dxf>
      <fill>
        <patternFill>
          <bgColor rgb="FFFF0000"/>
        </patternFill>
      </fill>
    </dxf>
    <dxf>
      <fill>
        <patternFill>
          <bgColor rgb="FFF1E8F8"/>
        </patternFill>
      </fill>
    </dxf>
    <dxf>
      <fill>
        <patternFill>
          <bgColor rgb="FFFF0000"/>
        </patternFill>
      </fill>
    </dxf>
    <dxf>
      <fill>
        <patternFill>
          <bgColor rgb="FFFF0000"/>
        </patternFill>
      </fill>
    </dxf>
    <dxf>
      <fill>
        <patternFill>
          <bgColor rgb="FF0070C0"/>
        </patternFill>
      </fill>
    </dxf>
    <dxf>
      <fill>
        <patternFill>
          <bgColor rgb="FFF1E8F8"/>
        </patternFill>
      </fill>
    </dxf>
    <dxf>
      <fill>
        <patternFill>
          <bgColor rgb="FFFF0000"/>
        </patternFill>
      </fill>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1123950</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328998</xdr:colOff>
      <xdr:row>8</xdr:row>
      <xdr:rowOff>156055</xdr:rowOff>
    </xdr:from>
    <xdr:to>
      <xdr:col>1</xdr:col>
      <xdr:colOff>5447734</xdr:colOff>
      <xdr:row>9</xdr:row>
      <xdr:rowOff>124013</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5712745</xdr:colOff>
      <xdr:row>8</xdr:row>
      <xdr:rowOff>277435</xdr:rowOff>
    </xdr:from>
    <xdr:to>
      <xdr:col>1</xdr:col>
      <xdr:colOff>6406487</xdr:colOff>
      <xdr:row>8</xdr:row>
      <xdr:rowOff>1111942</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6150895" y="4077910"/>
          <a:ext cx="693742" cy="834507"/>
          <a:chOff x="4669949" y="2164848"/>
          <a:chExt cx="689932" cy="828561"/>
        </a:xfrm>
      </xdr:grpSpPr>
      <xdr:sp macro="" textlink="'Data for graphs'!B26">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 </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592233" y="4212166"/>
          <a:ext cx="689932" cy="828561"/>
          <a:chOff x="4669949" y="2164848"/>
          <a:chExt cx="689932" cy="828561"/>
        </a:xfrm>
      </xdr:grpSpPr>
      <xdr:sp macro="" textlink="'Data for graphs'!C26">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 </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358320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twoCellAnchor editAs="oneCell">
    <xdr:from>
      <xdr:col>4</xdr:col>
      <xdr:colOff>419100</xdr:colOff>
      <xdr:row>21</xdr:row>
      <xdr:rowOff>787400</xdr:rowOff>
    </xdr:from>
    <xdr:to>
      <xdr:col>4</xdr:col>
      <xdr:colOff>1333500</xdr:colOff>
      <xdr:row>21</xdr:row>
      <xdr:rowOff>1295400</xdr:rowOff>
    </xdr:to>
    <xdr:sp macro="" textlink="">
      <xdr:nvSpPr>
        <xdr:cNvPr id="7229" name="Object 61" hidden="1">
          <a:extLst>
            <a:ext uri="{63B3BB69-23CF-44E3-9099-C40C66FF867C}">
              <a14:compatExt xmlns:a14="http://schemas.microsoft.com/office/drawing/2010/main" spid="_x0000_s7229"/>
            </a:ext>
            <a:ext uri="{FF2B5EF4-FFF2-40B4-BE49-F238E27FC236}">
              <a16:creationId xmlns:a16="http://schemas.microsoft.com/office/drawing/2014/main" id="{00000000-0008-0000-0200-00003D1C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1110615</xdr:colOff>
      <xdr:row>3</xdr:row>
      <xdr:rowOff>168728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286470" y="403860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 </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5843587" y="1607344"/>
          <a:ext cx="689932" cy="828561"/>
          <a:chOff x="4669949" y="2164848"/>
          <a:chExt cx="689932" cy="828561"/>
        </a:xfrm>
      </xdr:grpSpPr>
      <xdr:sp macro="" textlink="'Data for graphs'!E26">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 </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819775" y="3848100"/>
          <a:ext cx="689932" cy="828561"/>
          <a:chOff x="4669949" y="2164848"/>
          <a:chExt cx="689932" cy="828561"/>
        </a:xfrm>
      </xdr:grpSpPr>
      <xdr:sp macro="" textlink="'Data for graphs'!B26">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 </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810250" y="5943600"/>
          <a:ext cx="689932" cy="828561"/>
          <a:chOff x="4669949" y="2164848"/>
          <a:chExt cx="689932" cy="828561"/>
        </a:xfrm>
      </xdr:grpSpPr>
      <xdr:sp macro="" textlink="'Data for graphs'!C26">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 </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6">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5919286" y="8058149"/>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 </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6">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4" totalsRowShown="0" headerRowDxfId="2" dataDxfId="1">
  <autoFilter ref="A1:A4" xr:uid="{6CB28B83-0958-4829-B5AC-9043E61AF0FB}"/>
  <tableColumns count="1">
    <tableColumn id="1" xr3:uid="{C4ED7A2D-A909-482F-B633-9A001FF0A9D5}" name="Please selec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zoomScaleNormal="100" workbookViewId="0" xr3:uid="{24DAD44D-AAE7-585C-A9D2-2F50D365AE48}">
      <selection activeCell="A3" sqref="A3:B3"/>
    </sheetView>
  </sheetViews>
  <sheetFormatPr defaultColWidth="0" defaultRowHeight="14.45" zeroHeight="1"/>
  <cols>
    <col min="1" max="1" width="2.5703125" style="1" customWidth="1"/>
    <col min="2" max="2" width="146.42578125" style="1" customWidth="1"/>
    <col min="3" max="3" width="21.140625" style="1" customWidth="1"/>
    <col min="4" max="4" width="2.5703125" style="1" customWidth="1"/>
    <col min="5" max="16384" width="9.140625" style="1" hidden="1"/>
  </cols>
  <sheetData>
    <row r="1" spans="1:4">
      <c r="A1" s="26" t="s">
        <v>0</v>
      </c>
      <c r="C1" s="5" t="s">
        <v>1</v>
      </c>
    </row>
    <row r="2" spans="1:4">
      <c r="C2" s="99">
        <v>45778</v>
      </c>
    </row>
    <row r="3" spans="1:4" ht="32.1" customHeight="1">
      <c r="A3" s="104" t="s">
        <v>2</v>
      </c>
      <c r="B3" s="104"/>
      <c r="C3" s="21"/>
      <c r="D3" s="6"/>
    </row>
    <row r="4" spans="1:4" ht="19.5" customHeight="1"/>
    <row r="5" spans="1:4" ht="29.1">
      <c r="A5" s="3">
        <v>1</v>
      </c>
      <c r="B5" s="56" t="s">
        <v>3</v>
      </c>
      <c r="C5" s="4"/>
    </row>
    <row r="6" spans="1:4" s="28" customFormat="1" ht="22.5" customHeight="1">
      <c r="A6" s="46"/>
      <c r="B6" s="47" t="s">
        <v>4</v>
      </c>
      <c r="C6" s="48"/>
    </row>
    <row r="7" spans="1:4" s="28" customFormat="1">
      <c r="A7" s="46">
        <v>2</v>
      </c>
      <c r="B7" s="49" t="s">
        <v>5</v>
      </c>
      <c r="C7" s="48"/>
    </row>
    <row r="8" spans="1:4" ht="101.45">
      <c r="A8" s="3">
        <v>3</v>
      </c>
      <c r="B8" s="56" t="s">
        <v>6</v>
      </c>
      <c r="C8" s="4"/>
    </row>
    <row r="9" spans="1:4" ht="69.75" customHeight="1">
      <c r="A9" s="3">
        <v>4</v>
      </c>
      <c r="B9" s="4" t="s">
        <v>7</v>
      </c>
      <c r="C9" s="4"/>
    </row>
    <row r="10" spans="1:4">
      <c r="A10" s="3">
        <v>5</v>
      </c>
      <c r="B10" s="4" t="s">
        <v>8</v>
      </c>
      <c r="C10" s="4"/>
    </row>
    <row r="11" spans="1:4" ht="33" customHeight="1">
      <c r="B11" s="45" t="s">
        <v>9</v>
      </c>
    </row>
    <row r="12" spans="1:4"/>
    <row r="13" spans="1:4" s="60" customFormat="1" hidden="1"/>
    <row r="14" spans="1:4" s="60" customFormat="1" hidden="1"/>
    <row r="15" spans="1:4" s="60" customFormat="1" hidden="1"/>
    <row r="16" spans="1:4" s="60" customFormat="1" hidden="1"/>
    <row r="17" s="60" customFormat="1" hidden="1"/>
    <row r="18" s="60" customFormat="1" hidden="1"/>
    <row r="19" s="60" customFormat="1" hidden="1"/>
    <row r="20" s="60" customFormat="1" hidden="1"/>
    <row r="21" s="60" customFormat="1" hidden="1"/>
    <row r="22" s="60" customFormat="1" hidden="1"/>
    <row r="23" s="60" customFormat="1" hidden="1"/>
    <row r="24" s="60" customFormat="1" hidden="1"/>
    <row r="25" s="60" customFormat="1" hidden="1"/>
    <row r="26" s="60" customFormat="1" hidden="1"/>
    <row r="27" s="60" customFormat="1" hidden="1"/>
    <row r="28" s="60" customFormat="1" hidden="1"/>
    <row r="29" s="60" customFormat="1" hidden="1"/>
    <row r="30" s="60" customFormat="1" hidden="1"/>
    <row r="31" s="60" customFormat="1" hidden="1"/>
    <row r="32" s="60" customFormat="1" hidden="1"/>
    <row r="33" s="60" customFormat="1" hidden="1"/>
    <row r="34" s="60" customFormat="1" hidden="1"/>
    <row r="35" s="60" customFormat="1" hidden="1"/>
    <row r="36" s="60" customFormat="1" hidden="1"/>
    <row r="37" s="60" customFormat="1" hidden="1"/>
    <row r="38" s="60" customFormat="1" hidden="1"/>
    <row r="39" s="60" customFormat="1" hidden="1"/>
    <row r="40" s="60" customFormat="1" hidden="1"/>
    <row r="41" s="60" customFormat="1" hidden="1"/>
    <row r="42" s="60" customFormat="1" hidden="1"/>
    <row r="43" s="60" customFormat="1" hidden="1"/>
    <row r="44" s="60" customFormat="1" hidden="1"/>
    <row r="45" s="60" customFormat="1" hidden="1"/>
    <row r="46" s="60" customFormat="1" hidden="1"/>
    <row r="47" s="60" customFormat="1" hidden="1"/>
    <row r="48" s="60" customFormat="1" hidden="1"/>
  </sheetData>
  <sheetProtection algorithmName="SHA-512" hashValue="ABDZf+2YFLp+bLs5rlN3fEYWzBfbhHZzwZbnTzCOT1y05MZcrunIYTgTBvnt+Yk8Vb7/X5GNfYGOoZEMcvwW8g==" saltValue="vsTqj/E2eEdCnMTTnFoosA==" spinCount="100000" sheet="1" formatRows="0" insertColumns="0"/>
  <mergeCells count="1">
    <mergeCell ref="A3:B3"/>
  </mergeCells>
  <hyperlinks>
    <hyperlink ref="A1" r:id="rId1" xr:uid="{31F41907-8E88-4A78-9CFC-B635B6FCC34D}"/>
    <hyperlink ref="B7" r:id="rId2" xr:uid="{8989838C-3011-44E6-9B5E-98A7BDEB7748}"/>
    <hyperlink ref="B6" r:id="rId3" display="If you have not performed a vendor onboarding eligibility assessment, please visit https://go.gov.sg/vsa and ensure that you have passed all criteria." xr:uid="{7AE5912F-8B0B-4B0E-B0D3-513EC4F099F7}"/>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3"/>
  <sheetViews>
    <sheetView showGridLines="0" topLeftCell="A15" zoomScale="85" zoomScaleNormal="85" workbookViewId="0" xr3:uid="{DAA18698-A1BA-5986-82DA-8812FAF46AE1}">
      <selection activeCell="A5" sqref="A5:E5"/>
    </sheetView>
  </sheetViews>
  <sheetFormatPr defaultColWidth="0" defaultRowHeight="14.45" zeroHeight="1"/>
  <cols>
    <col min="1" max="1" width="6.5703125" style="3" customWidth="1"/>
    <col min="2" max="2" width="123.42578125" style="1" customWidth="1"/>
    <col min="3" max="3" width="18.5703125" style="1" customWidth="1"/>
    <col min="4" max="4" width="12.5703125" style="1" customWidth="1"/>
    <col min="5" max="5" width="69.5703125" style="1" customWidth="1"/>
    <col min="6" max="6" width="2.5703125" style="1" customWidth="1"/>
    <col min="7" max="16384" width="9.140625" style="1" hidden="1"/>
  </cols>
  <sheetData>
    <row r="1" spans="1:6">
      <c r="A1" s="26" t="s">
        <v>0</v>
      </c>
      <c r="E1" s="10" t="str">
        <f>Instructions!$C$1</f>
        <v>Version: 25-2.0</v>
      </c>
      <c r="F1" s="5"/>
    </row>
    <row r="2" spans="1:6">
      <c r="E2" s="24">
        <f>Instructions!C2</f>
        <v>45778</v>
      </c>
      <c r="F2" s="5"/>
    </row>
    <row r="3" spans="1:6" s="7" customFormat="1" ht="32.1" customHeight="1">
      <c r="A3" s="104" t="s">
        <v>10</v>
      </c>
      <c r="B3" s="104"/>
      <c r="C3" s="104"/>
      <c r="D3" s="104"/>
      <c r="E3" s="104"/>
      <c r="F3" s="104"/>
    </row>
    <row r="4" spans="1:6"/>
    <row r="5" spans="1:6" ht="139.5" customHeight="1">
      <c r="A5" s="105" t="s">
        <v>11</v>
      </c>
      <c r="B5" s="105"/>
      <c r="C5" s="105"/>
      <c r="D5" s="105"/>
      <c r="E5" s="105"/>
    </row>
    <row r="6" spans="1:6">
      <c r="A6" s="9" t="s">
        <v>12</v>
      </c>
      <c r="B6" s="8"/>
      <c r="C6" s="8"/>
      <c r="D6" s="8"/>
      <c r="E6" s="8"/>
    </row>
    <row r="7" spans="1:6" ht="24" customHeight="1">
      <c r="A7" s="91"/>
      <c r="B7" s="8" t="s">
        <v>13</v>
      </c>
      <c r="C7" s="18"/>
      <c r="D7" s="8"/>
      <c r="E7" s="8"/>
    </row>
    <row r="8" spans="1:6" ht="47.25" customHeight="1">
      <c r="A8" s="92">
        <f>COUNTIFS(C12:C21, "Mandatory", D12:D21, "No")</f>
        <v>0</v>
      </c>
      <c r="B8" s="18" t="str">
        <f>IF(A8&gt;0,"Error! You have indicated [No] for at least 1 of the Mandatory requirements. All Mandatory requirements must be met. Please do not proceed until all requirements can be met.","")</f>
        <v/>
      </c>
      <c r="C8" s="18"/>
      <c r="D8" s="8"/>
      <c r="E8" s="8"/>
    </row>
    <row r="9" spans="1:6" ht="112.5" customHeight="1">
      <c r="D9" s="8"/>
      <c r="E9" s="8"/>
    </row>
    <row r="10" spans="1:6">
      <c r="D10" s="8"/>
      <c r="E10" s="8"/>
    </row>
    <row r="11" spans="1:6" s="2" customFormat="1">
      <c r="A11" s="14" t="s">
        <v>14</v>
      </c>
      <c r="B11" s="15" t="s">
        <v>15</v>
      </c>
      <c r="C11" s="15" t="s">
        <v>16</v>
      </c>
      <c r="D11" s="15" t="s">
        <v>17</v>
      </c>
      <c r="E11" s="15" t="s">
        <v>18</v>
      </c>
    </row>
    <row r="12" spans="1:6" s="2" customFormat="1" ht="29.1">
      <c r="A12" s="93">
        <v>1</v>
      </c>
      <c r="B12" s="42" t="s">
        <v>19</v>
      </c>
      <c r="C12" s="94" t="s">
        <v>20</v>
      </c>
      <c r="D12" s="57"/>
      <c r="E12" s="97" t="s">
        <v>21</v>
      </c>
    </row>
    <row r="13" spans="1:6" s="2" customFormat="1" ht="29.1">
      <c r="A13" s="93">
        <v>2</v>
      </c>
      <c r="B13" s="95" t="s">
        <v>22</v>
      </c>
      <c r="C13" s="94" t="s">
        <v>20</v>
      </c>
      <c r="D13" s="57"/>
      <c r="E13" s="97" t="s">
        <v>23</v>
      </c>
    </row>
    <row r="14" spans="1:6" s="2" customFormat="1" ht="29.1">
      <c r="A14" s="93">
        <v>3</v>
      </c>
      <c r="B14" s="42" t="s">
        <v>24</v>
      </c>
      <c r="C14" s="94" t="s">
        <v>20</v>
      </c>
      <c r="D14" s="57"/>
      <c r="E14" s="97" t="s">
        <v>25</v>
      </c>
    </row>
    <row r="15" spans="1:6" ht="43.5">
      <c r="A15" s="96">
        <v>4</v>
      </c>
      <c r="B15" s="94" t="s">
        <v>26</v>
      </c>
      <c r="C15" s="94" t="s">
        <v>27</v>
      </c>
      <c r="D15" s="57"/>
      <c r="E15" s="30" t="s">
        <v>28</v>
      </c>
    </row>
    <row r="16" spans="1:6" ht="29.1">
      <c r="A16" s="96">
        <v>5</v>
      </c>
      <c r="B16" s="94" t="s">
        <v>29</v>
      </c>
      <c r="C16" s="94" t="s">
        <v>20</v>
      </c>
      <c r="D16" s="57"/>
      <c r="E16" s="30" t="s">
        <v>30</v>
      </c>
    </row>
    <row r="17" spans="1:5" ht="57.95">
      <c r="A17" s="96">
        <v>6</v>
      </c>
      <c r="B17" s="94" t="s">
        <v>31</v>
      </c>
      <c r="C17" s="94" t="s">
        <v>27</v>
      </c>
      <c r="D17" s="57"/>
      <c r="E17" s="30" t="s">
        <v>28</v>
      </c>
    </row>
    <row r="18" spans="1:5" ht="116.1">
      <c r="A18" s="96">
        <v>7</v>
      </c>
      <c r="B18" s="94" t="s">
        <v>32</v>
      </c>
      <c r="C18" s="94" t="s">
        <v>27</v>
      </c>
      <c r="D18" s="57"/>
      <c r="E18" s="98" t="s">
        <v>33</v>
      </c>
    </row>
    <row r="19" spans="1:5" ht="29.1">
      <c r="A19" s="96">
        <v>8</v>
      </c>
      <c r="B19" s="94" t="s">
        <v>34</v>
      </c>
      <c r="C19" s="94" t="s">
        <v>27</v>
      </c>
      <c r="D19" s="57"/>
      <c r="E19" s="30" t="s">
        <v>35</v>
      </c>
    </row>
    <row r="20" spans="1:5" ht="57.95">
      <c r="A20" s="96">
        <v>9</v>
      </c>
      <c r="B20" s="94" t="s">
        <v>36</v>
      </c>
      <c r="C20" s="94" t="s">
        <v>20</v>
      </c>
      <c r="D20" s="57"/>
      <c r="E20" s="30" t="s">
        <v>28</v>
      </c>
    </row>
    <row r="21" spans="1:5" ht="87">
      <c r="A21" s="96">
        <v>10</v>
      </c>
      <c r="B21" s="94" t="s">
        <v>37</v>
      </c>
      <c r="C21" s="94" t="s">
        <v>20</v>
      </c>
      <c r="D21" s="57"/>
      <c r="E21" s="30" t="s">
        <v>38</v>
      </c>
    </row>
    <row r="22" spans="1:5"/>
    <row r="23" spans="1:5"/>
  </sheetData>
  <sheetProtection algorithmName="SHA-512" hashValue="OnDjJlzZ9nwViYjY7HDSEx9vDxXrV+RZ5njDPMt0KYw6JeplowfWe8dR87FmQG1Rst5ZRzKipVYKGixsrwwDDw==" saltValue="vQf6B3WUbMp+3hhZKXlY+g==" spinCount="100000" sheet="1" formatColumns="0" formatRows="0" insertHyperlinks="0"/>
  <protectedRanges>
    <protectedRange sqref="D12:E15" name="GA"/>
    <protectedRange sqref="E15" name="Soln Cat Req"/>
    <protectedRange sqref="D12:D15" name="Compliance"/>
    <protectedRange sqref="D16:E17 D19:E20 D18" name="GA_2"/>
    <protectedRange sqref="D20" name="Compliance_1_2"/>
    <protectedRange sqref="E19:E20" name="Soln Cat Req_1_2"/>
    <protectedRange sqref="E16:E17" name="Soln Cat Req_2"/>
    <protectedRange sqref="D16: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30" priority="1">
      <formula>AND($C12="Mandatory", $D12="No")</formula>
    </cfRule>
    <cfRule type="containsBlanks" dxfId="29" priority="2">
      <formula>LEN(TRIM(D12))=0</formula>
    </cfRule>
  </conditionalFormatting>
  <dataValidations count="1">
    <dataValidation type="list" showInputMessage="1" showErrorMessage="1" sqref="D12:D21" xr:uid="{635A295F-FEE1-475F-8676-9D019EF846D6}">
      <formula1>"Yes,No"</formula1>
    </dataValidation>
  </dataValidations>
  <hyperlinks>
    <hyperlink ref="A1" r:id="rId1" xr:uid="{4BE62BB9-2298-4002-9D0B-C8A0598149C9}"/>
    <hyperlink ref="E18" r:id="rId2" xr:uid="{1DDAA235-8C91-41A6-804A-2E235B5F0DBE}"/>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I86"/>
  <sheetViews>
    <sheetView showGridLines="0" topLeftCell="A80" zoomScale="70" zoomScaleNormal="70" workbookViewId="0" xr3:uid="{DC1D2B19-F719-544A-98C9-CB8A38FA264F}">
      <selection activeCell="D85" sqref="D85"/>
    </sheetView>
  </sheetViews>
  <sheetFormatPr defaultColWidth="0" defaultRowHeight="14.45" zeroHeight="1"/>
  <cols>
    <col min="1" max="1" width="6.42578125" style="70" customWidth="1"/>
    <col min="2" max="2" width="102.5703125" style="68" customWidth="1"/>
    <col min="3" max="4" width="12.5703125" style="68" customWidth="1"/>
    <col min="5" max="5" width="72.5703125" style="68" customWidth="1"/>
    <col min="6" max="6" width="2.5703125" style="68" customWidth="1"/>
    <col min="7" max="7" width="19.5703125" style="69" customWidth="1"/>
    <col min="8" max="9" width="9.140625" style="68" customWidth="1"/>
    <col min="10" max="16384" width="9.140625" style="68" hidden="1"/>
  </cols>
  <sheetData>
    <row r="1" spans="1:7">
      <c r="A1" s="26" t="s">
        <v>0</v>
      </c>
      <c r="D1" s="10"/>
      <c r="E1" s="10" t="str">
        <f>Instructions!$C$1</f>
        <v>Version: 25-2.0</v>
      </c>
      <c r="F1" s="5"/>
    </row>
    <row r="2" spans="1:7">
      <c r="D2" s="10"/>
      <c r="E2" s="24">
        <f>Instructions!C2</f>
        <v>45778</v>
      </c>
      <c r="F2" s="5"/>
    </row>
    <row r="3" spans="1:7" s="72" customFormat="1" ht="32.1" customHeight="1">
      <c r="A3" s="17" t="s">
        <v>39</v>
      </c>
      <c r="B3" s="17"/>
      <c r="C3" s="17"/>
      <c r="D3" s="17"/>
      <c r="E3" s="17"/>
      <c r="F3" s="17"/>
      <c r="G3" s="71"/>
    </row>
    <row r="4" spans="1:7"/>
    <row r="5" spans="1:7">
      <c r="A5" s="106" t="s">
        <v>40</v>
      </c>
      <c r="B5" s="106"/>
      <c r="C5" s="106"/>
      <c r="D5" s="106"/>
      <c r="E5" s="106"/>
    </row>
    <row r="6" spans="1:7" ht="108" customHeight="1">
      <c r="A6" s="106" t="s">
        <v>41</v>
      </c>
      <c r="B6" s="106"/>
      <c r="C6" s="106"/>
      <c r="D6" s="106"/>
      <c r="E6" s="106"/>
    </row>
    <row r="7" spans="1:7">
      <c r="A7" s="73"/>
      <c r="B7" s="73"/>
      <c r="C7" s="73"/>
      <c r="D7" s="73"/>
      <c r="E7" s="73"/>
    </row>
    <row r="8" spans="1:7">
      <c r="A8" s="9" t="s">
        <v>12</v>
      </c>
      <c r="B8" s="73"/>
      <c r="C8" s="11"/>
      <c r="D8" s="73"/>
      <c r="E8" s="11"/>
    </row>
    <row r="9" spans="1:7">
      <c r="A9" s="9"/>
      <c r="B9" s="73" t="s">
        <v>13</v>
      </c>
      <c r="C9" s="11"/>
      <c r="D9" s="73"/>
      <c r="E9" s="11"/>
    </row>
    <row r="10" spans="1:7" ht="39.6" customHeight="1">
      <c r="A10" s="55">
        <f>IF(COUNTIF('Data for graphs'!C13:R13,"&gt;0")&lt;=1, 0, COUNTIF('Data for graphs'!C13:R13,"&gt;0"))</f>
        <v>0</v>
      </c>
      <c r="B10" s="18" t="str">
        <f>IF(A10&gt;0,"Error! You have responded in multiple solution categories. Please ONLY provide responses for the selected solution category.","")</f>
        <v/>
      </c>
      <c r="C10" s="9"/>
      <c r="D10" s="73"/>
      <c r="E10" s="11"/>
    </row>
    <row r="11" spans="1:7" ht="39.6" customHeight="1">
      <c r="A11" s="55" cm="1">
        <f t="array" ref="A11">SUMPRODUCT((C22:C68="Mandatory")*(D22:D68="No")+(C22:C68="Mandatory")*(D22:D68="NA"))</f>
        <v>0</v>
      </c>
      <c r="B11" s="18" t="str">
        <f>IF(A11&gt;0,"Error! You have indicated [NO] or [NA] for at least 1 of the Mandatory requirements. Please do not proceed until all requirements can be met.","")</f>
        <v/>
      </c>
      <c r="C11" s="9"/>
      <c r="D11" s="73"/>
      <c r="E11" s="11"/>
    </row>
    <row r="12" spans="1:7" ht="133.5" customHeight="1">
      <c r="B12" s="73"/>
      <c r="D12" s="73"/>
    </row>
    <row r="13" spans="1:7">
      <c r="A13" s="2" t="s">
        <v>42</v>
      </c>
      <c r="B13" s="2"/>
      <c r="C13" s="2"/>
      <c r="D13" s="2"/>
      <c r="E13" s="2"/>
    </row>
    <row r="14" spans="1:7">
      <c r="A14" s="70">
        <v>1</v>
      </c>
      <c r="B14" s="22" t="s">
        <v>43</v>
      </c>
      <c r="C14" s="2"/>
      <c r="D14" s="2"/>
      <c r="E14" s="2"/>
    </row>
    <row r="15" spans="1:7">
      <c r="A15" s="70">
        <v>2</v>
      </c>
      <c r="B15" s="22" t="s">
        <v>44</v>
      </c>
      <c r="C15" s="2"/>
      <c r="D15" s="2"/>
      <c r="E15" s="2"/>
    </row>
    <row r="16" spans="1:7">
      <c r="A16" s="70">
        <v>3</v>
      </c>
      <c r="B16" s="22" t="s">
        <v>45</v>
      </c>
      <c r="C16" s="2"/>
      <c r="D16" s="2"/>
      <c r="E16" s="2"/>
    </row>
    <row r="17" spans="1:7">
      <c r="A17" s="70">
        <v>4</v>
      </c>
      <c r="B17" s="22" t="s">
        <v>46</v>
      </c>
      <c r="C17" s="2"/>
      <c r="D17" s="2"/>
      <c r="E17" s="2"/>
    </row>
    <row r="18" spans="1:7">
      <c r="A18" s="70">
        <v>5</v>
      </c>
      <c r="B18" s="22" t="s">
        <v>47</v>
      </c>
      <c r="C18" s="2"/>
      <c r="D18" s="2"/>
      <c r="E18" s="2"/>
    </row>
    <row r="19" spans="1:7">
      <c r="B19" s="22"/>
      <c r="C19" s="2"/>
      <c r="D19" s="2"/>
      <c r="E19" s="2"/>
    </row>
    <row r="20" spans="1:7" s="2" customFormat="1">
      <c r="A20" s="14" t="s">
        <v>14</v>
      </c>
      <c r="B20" s="15" t="s">
        <v>15</v>
      </c>
      <c r="C20" s="62" t="s">
        <v>16</v>
      </c>
      <c r="D20" s="15" t="s">
        <v>17</v>
      </c>
      <c r="E20" s="15" t="s">
        <v>18</v>
      </c>
      <c r="G20" s="29"/>
    </row>
    <row r="21" spans="1:7" ht="58.5" thickBot="1">
      <c r="A21" s="74">
        <v>1</v>
      </c>
      <c r="B21" s="75" t="s">
        <v>48</v>
      </c>
      <c r="C21" s="75"/>
      <c r="D21" s="76"/>
      <c r="E21" s="77" t="s">
        <v>49</v>
      </c>
      <c r="G21" s="47" t="s">
        <v>50</v>
      </c>
    </row>
    <row r="22" spans="1:7" s="79" customFormat="1" ht="105" customHeight="1">
      <c r="A22" s="63">
        <f t="shared" ref="A22:A31" si="0">A21+0.01</f>
        <v>1.01</v>
      </c>
      <c r="B22" s="64" t="s">
        <v>51</v>
      </c>
      <c r="C22" s="65" t="s">
        <v>27</v>
      </c>
      <c r="D22" s="78"/>
      <c r="E22" s="67" t="s">
        <v>52</v>
      </c>
      <c r="G22" s="47" t="s">
        <v>50</v>
      </c>
    </row>
    <row r="23" spans="1:7" s="79" customFormat="1" ht="43.5">
      <c r="A23" s="63">
        <f t="shared" si="0"/>
        <v>1.02</v>
      </c>
      <c r="B23" s="16" t="s">
        <v>53</v>
      </c>
      <c r="C23" s="16" t="s">
        <v>27</v>
      </c>
      <c r="D23" s="78"/>
      <c r="E23" s="67" t="s">
        <v>54</v>
      </c>
      <c r="G23" s="47" t="s">
        <v>50</v>
      </c>
    </row>
    <row r="24" spans="1:7" s="79" customFormat="1" ht="101.45">
      <c r="A24" s="63">
        <f t="shared" si="0"/>
        <v>1.03</v>
      </c>
      <c r="B24" s="16" t="s">
        <v>55</v>
      </c>
      <c r="C24" s="16" t="s">
        <v>27</v>
      </c>
      <c r="D24" s="78"/>
      <c r="E24" s="67" t="s">
        <v>54</v>
      </c>
      <c r="G24" s="47" t="s">
        <v>50</v>
      </c>
    </row>
    <row r="25" spans="1:7" s="79" customFormat="1" ht="101.45">
      <c r="A25" s="63">
        <f t="shared" si="0"/>
        <v>1.04</v>
      </c>
      <c r="B25" s="63" t="s">
        <v>56</v>
      </c>
      <c r="C25" s="16" t="s">
        <v>57</v>
      </c>
      <c r="D25" s="78"/>
      <c r="E25" s="67" t="s">
        <v>54</v>
      </c>
      <c r="G25" s="47" t="s">
        <v>50</v>
      </c>
    </row>
    <row r="26" spans="1:7" s="79" customFormat="1" ht="43.5">
      <c r="A26" s="63">
        <f t="shared" si="0"/>
        <v>1.05</v>
      </c>
      <c r="B26" s="16" t="s">
        <v>58</v>
      </c>
      <c r="C26" s="16" t="s">
        <v>27</v>
      </c>
      <c r="D26" s="78"/>
      <c r="E26" s="67" t="s">
        <v>54</v>
      </c>
      <c r="G26" s="47" t="s">
        <v>50</v>
      </c>
    </row>
    <row r="27" spans="1:7" s="79" customFormat="1" ht="29.1">
      <c r="A27" s="63">
        <f t="shared" si="0"/>
        <v>1.06</v>
      </c>
      <c r="B27" s="16" t="s">
        <v>59</v>
      </c>
      <c r="C27" s="16" t="s">
        <v>57</v>
      </c>
      <c r="D27" s="78"/>
      <c r="E27" s="67" t="s">
        <v>54</v>
      </c>
      <c r="G27" s="47" t="s">
        <v>50</v>
      </c>
    </row>
    <row r="28" spans="1:7" s="79" customFormat="1" ht="34.35" customHeight="1">
      <c r="A28" s="63">
        <f t="shared" si="0"/>
        <v>1.07</v>
      </c>
      <c r="B28" s="16" t="s">
        <v>60</v>
      </c>
      <c r="C28" s="16" t="s">
        <v>27</v>
      </c>
      <c r="D28" s="78"/>
      <c r="E28" s="67" t="s">
        <v>54</v>
      </c>
      <c r="G28" s="47" t="s">
        <v>50</v>
      </c>
    </row>
    <row r="29" spans="1:7" s="79" customFormat="1" ht="94.35" customHeight="1">
      <c r="A29" s="63">
        <f t="shared" si="0"/>
        <v>1.08</v>
      </c>
      <c r="B29" s="16" t="s">
        <v>61</v>
      </c>
      <c r="C29" s="16" t="s">
        <v>57</v>
      </c>
      <c r="D29" s="78"/>
      <c r="E29" s="67" t="s">
        <v>54</v>
      </c>
      <c r="G29" s="47" t="s">
        <v>50</v>
      </c>
    </row>
    <row r="30" spans="1:7" s="79" customFormat="1" ht="63.6" customHeight="1">
      <c r="A30" s="63">
        <f t="shared" si="0"/>
        <v>1.0900000000000001</v>
      </c>
      <c r="B30" s="23" t="s">
        <v>62</v>
      </c>
      <c r="C30" s="16" t="s">
        <v>20</v>
      </c>
      <c r="D30" s="78"/>
      <c r="E30" s="67" t="s">
        <v>63</v>
      </c>
      <c r="G30" s="47" t="s">
        <v>50</v>
      </c>
    </row>
    <row r="31" spans="1:7" s="79" customFormat="1" ht="188.45">
      <c r="A31" s="66">
        <f t="shared" si="0"/>
        <v>1.1000000000000001</v>
      </c>
      <c r="B31" s="23" t="s">
        <v>64</v>
      </c>
      <c r="C31" s="16" t="str">
        <f>IF(OR(D30="",D30="Yes"),"Mandatory","No response required")</f>
        <v>Mandatory</v>
      </c>
      <c r="D31" s="78"/>
      <c r="E31" s="90" t="s">
        <v>65</v>
      </c>
      <c r="G31" s="47" t="s">
        <v>50</v>
      </c>
    </row>
    <row r="32" spans="1:7" ht="57.95">
      <c r="A32" s="74">
        <v>2</v>
      </c>
      <c r="B32" s="80" t="s">
        <v>66</v>
      </c>
      <c r="C32" s="75"/>
      <c r="D32" s="76"/>
      <c r="E32" s="77"/>
      <c r="G32" s="47" t="s">
        <v>50</v>
      </c>
    </row>
    <row r="33" spans="1:7" ht="43.5">
      <c r="A33" s="81">
        <f>A32+0.01</f>
        <v>2.0099999999999998</v>
      </c>
      <c r="B33" s="63" t="s">
        <v>67</v>
      </c>
      <c r="C33" s="65" t="s">
        <v>27</v>
      </c>
      <c r="D33" s="78"/>
      <c r="E33" s="77" t="s">
        <v>68</v>
      </c>
      <c r="G33" s="47" t="s">
        <v>50</v>
      </c>
    </row>
    <row r="34" spans="1:7" ht="43.5">
      <c r="A34" s="81">
        <f t="shared" ref="A34:A40" si="1">A33+0.01</f>
        <v>2.0199999999999996</v>
      </c>
      <c r="B34" s="16" t="s">
        <v>69</v>
      </c>
      <c r="C34" s="16" t="s">
        <v>27</v>
      </c>
      <c r="D34" s="78"/>
      <c r="E34" s="67" t="s">
        <v>54</v>
      </c>
      <c r="G34" s="47" t="s">
        <v>50</v>
      </c>
    </row>
    <row r="35" spans="1:7" ht="43.5">
      <c r="A35" s="81">
        <f t="shared" si="1"/>
        <v>2.0299999999999994</v>
      </c>
      <c r="B35" s="16" t="s">
        <v>70</v>
      </c>
      <c r="C35" s="16" t="s">
        <v>27</v>
      </c>
      <c r="D35" s="78"/>
      <c r="E35" s="67" t="s">
        <v>54</v>
      </c>
      <c r="G35" s="47" t="s">
        <v>50</v>
      </c>
    </row>
    <row r="36" spans="1:7" ht="87">
      <c r="A36" s="81">
        <f t="shared" si="1"/>
        <v>2.0399999999999991</v>
      </c>
      <c r="B36" s="63" t="s">
        <v>71</v>
      </c>
      <c r="C36" s="16" t="s">
        <v>27</v>
      </c>
      <c r="D36" s="78"/>
      <c r="E36" s="67" t="s">
        <v>54</v>
      </c>
      <c r="G36" s="47" t="s">
        <v>50</v>
      </c>
    </row>
    <row r="37" spans="1:7" ht="43.5">
      <c r="A37" s="81">
        <f t="shared" si="1"/>
        <v>2.0499999999999989</v>
      </c>
      <c r="B37" s="16" t="s">
        <v>72</v>
      </c>
      <c r="C37" s="16" t="s">
        <v>57</v>
      </c>
      <c r="D37" s="78"/>
      <c r="E37" s="67" t="s">
        <v>54</v>
      </c>
      <c r="G37" s="47" t="s">
        <v>50</v>
      </c>
    </row>
    <row r="38" spans="1:7" ht="43.5">
      <c r="A38" s="81">
        <f t="shared" si="1"/>
        <v>2.0599999999999987</v>
      </c>
      <c r="B38" s="16" t="s">
        <v>73</v>
      </c>
      <c r="C38" s="16" t="s">
        <v>57</v>
      </c>
      <c r="D38" s="78"/>
      <c r="E38" s="67" t="s">
        <v>54</v>
      </c>
      <c r="G38" s="47" t="s">
        <v>50</v>
      </c>
    </row>
    <row r="39" spans="1:7" ht="57.95">
      <c r="A39" s="81">
        <f>A38+0.01</f>
        <v>2.0699999999999985</v>
      </c>
      <c r="B39" s="16" t="s">
        <v>74</v>
      </c>
      <c r="C39" s="16" t="s">
        <v>57</v>
      </c>
      <c r="D39" s="78"/>
      <c r="E39" s="67" t="s">
        <v>54</v>
      </c>
      <c r="G39" s="47" t="s">
        <v>50</v>
      </c>
    </row>
    <row r="40" spans="1:7" ht="43.5">
      <c r="A40" s="81">
        <f t="shared" si="1"/>
        <v>2.0799999999999983</v>
      </c>
      <c r="B40" s="16" t="s">
        <v>75</v>
      </c>
      <c r="C40" s="16" t="s">
        <v>57</v>
      </c>
      <c r="D40" s="78"/>
      <c r="E40" s="67" t="s">
        <v>54</v>
      </c>
      <c r="G40" s="47" t="s">
        <v>50</v>
      </c>
    </row>
    <row r="41" spans="1:7" ht="43.5">
      <c r="A41" s="82">
        <v>3</v>
      </c>
      <c r="B41" s="80" t="s">
        <v>76</v>
      </c>
      <c r="C41" s="83"/>
      <c r="D41" s="76"/>
      <c r="E41" s="77"/>
      <c r="G41" s="47" t="s">
        <v>50</v>
      </c>
    </row>
    <row r="42" spans="1:7" ht="43.5">
      <c r="A42" s="16">
        <f>A41+0.01</f>
        <v>3.01</v>
      </c>
      <c r="B42" s="84" t="s">
        <v>77</v>
      </c>
      <c r="C42" s="85" t="s">
        <v>27</v>
      </c>
      <c r="D42" s="78"/>
      <c r="E42" s="77" t="s">
        <v>68</v>
      </c>
      <c r="G42" s="47" t="s">
        <v>50</v>
      </c>
    </row>
    <row r="43" spans="1:7" ht="57.95">
      <c r="A43" s="16">
        <f t="shared" ref="A43:A55" si="2">A42+0.01</f>
        <v>3.0199999999999996</v>
      </c>
      <c r="B43" s="84" t="s">
        <v>78</v>
      </c>
      <c r="C43" s="86" t="s">
        <v>27</v>
      </c>
      <c r="D43" s="78"/>
      <c r="E43" s="67" t="s">
        <v>54</v>
      </c>
      <c r="G43" s="47" t="s">
        <v>50</v>
      </c>
    </row>
    <row r="44" spans="1:7" ht="43.5">
      <c r="A44" s="16">
        <f t="shared" si="2"/>
        <v>3.0299999999999994</v>
      </c>
      <c r="B44" s="87" t="s">
        <v>79</v>
      </c>
      <c r="C44" s="86" t="s">
        <v>27</v>
      </c>
      <c r="D44" s="78"/>
      <c r="E44" s="67" t="s">
        <v>54</v>
      </c>
      <c r="G44" s="47" t="s">
        <v>50</v>
      </c>
    </row>
    <row r="45" spans="1:7" ht="43.5">
      <c r="A45" s="16">
        <f>A44+0.01</f>
        <v>3.0399999999999991</v>
      </c>
      <c r="B45" s="84" t="s">
        <v>80</v>
      </c>
      <c r="C45" s="86" t="s">
        <v>27</v>
      </c>
      <c r="D45" s="78"/>
      <c r="E45" s="67" t="s">
        <v>54</v>
      </c>
      <c r="G45" s="47" t="s">
        <v>50</v>
      </c>
    </row>
    <row r="46" spans="1:7" ht="43.5">
      <c r="A46" s="16">
        <f t="shared" si="2"/>
        <v>3.0499999999999989</v>
      </c>
      <c r="B46" s="84" t="s">
        <v>81</v>
      </c>
      <c r="C46" s="86" t="s">
        <v>27</v>
      </c>
      <c r="D46" s="78"/>
      <c r="E46" s="67" t="s">
        <v>54</v>
      </c>
      <c r="G46" s="47" t="s">
        <v>50</v>
      </c>
    </row>
    <row r="47" spans="1:7" ht="188.45">
      <c r="A47" s="16">
        <f t="shared" si="2"/>
        <v>3.0599999999999987</v>
      </c>
      <c r="B47" s="88" t="s">
        <v>82</v>
      </c>
      <c r="C47" s="86" t="s">
        <v>27</v>
      </c>
      <c r="D47" s="78"/>
      <c r="E47" s="67" t="s">
        <v>83</v>
      </c>
      <c r="G47" s="47" t="s">
        <v>50</v>
      </c>
    </row>
    <row r="48" spans="1:7" ht="43.5">
      <c r="A48" s="16">
        <f t="shared" si="2"/>
        <v>3.0699999999999985</v>
      </c>
      <c r="B48" s="84" t="s">
        <v>84</v>
      </c>
      <c r="C48" s="86" t="s">
        <v>27</v>
      </c>
      <c r="D48" s="78"/>
      <c r="E48" s="67" t="s">
        <v>54</v>
      </c>
      <c r="G48" s="47" t="s">
        <v>50</v>
      </c>
    </row>
    <row r="49" spans="1:7" ht="29.1">
      <c r="A49" s="16">
        <f t="shared" si="2"/>
        <v>3.0799999999999983</v>
      </c>
      <c r="B49" s="84" t="s">
        <v>85</v>
      </c>
      <c r="C49" s="86" t="s">
        <v>27</v>
      </c>
      <c r="D49" s="78"/>
      <c r="E49" s="67" t="s">
        <v>54</v>
      </c>
      <c r="G49" s="47" t="s">
        <v>50</v>
      </c>
    </row>
    <row r="50" spans="1:7" ht="43.5">
      <c r="A50" s="89">
        <f t="shared" si="2"/>
        <v>3.0899999999999981</v>
      </c>
      <c r="B50" s="84" t="s">
        <v>86</v>
      </c>
      <c r="C50" s="86" t="s">
        <v>27</v>
      </c>
      <c r="D50" s="78"/>
      <c r="E50" s="67" t="s">
        <v>54</v>
      </c>
      <c r="G50" s="47" t="s">
        <v>50</v>
      </c>
    </row>
    <row r="51" spans="1:7" ht="43.5">
      <c r="A51" s="89">
        <f t="shared" si="2"/>
        <v>3.0999999999999979</v>
      </c>
      <c r="B51" s="84" t="s">
        <v>87</v>
      </c>
      <c r="C51" s="86" t="s">
        <v>57</v>
      </c>
      <c r="D51" s="78"/>
      <c r="E51" s="67" t="s">
        <v>54</v>
      </c>
      <c r="G51" s="47" t="s">
        <v>50</v>
      </c>
    </row>
    <row r="52" spans="1:7" ht="29.1">
      <c r="A52" s="16">
        <f t="shared" si="2"/>
        <v>3.1099999999999977</v>
      </c>
      <c r="B52" s="84" t="s">
        <v>88</v>
      </c>
      <c r="C52" s="86" t="s">
        <v>57</v>
      </c>
      <c r="D52" s="78"/>
      <c r="E52" s="67" t="s">
        <v>54</v>
      </c>
      <c r="G52" s="47" t="s">
        <v>50</v>
      </c>
    </row>
    <row r="53" spans="1:7" ht="43.5">
      <c r="A53" s="16">
        <f t="shared" si="2"/>
        <v>3.1199999999999974</v>
      </c>
      <c r="B53" s="84" t="s">
        <v>89</v>
      </c>
      <c r="C53" s="86" t="s">
        <v>57</v>
      </c>
      <c r="D53" s="78"/>
      <c r="E53" s="67" t="s">
        <v>54</v>
      </c>
      <c r="G53" s="47" t="s">
        <v>50</v>
      </c>
    </row>
    <row r="54" spans="1:7" ht="43.5">
      <c r="A54" s="16">
        <f t="shared" si="2"/>
        <v>3.1299999999999972</v>
      </c>
      <c r="B54" s="84" t="s">
        <v>90</v>
      </c>
      <c r="C54" s="86" t="s">
        <v>57</v>
      </c>
      <c r="D54" s="78"/>
      <c r="E54" s="67" t="s">
        <v>54</v>
      </c>
      <c r="G54" s="47" t="s">
        <v>50</v>
      </c>
    </row>
    <row r="55" spans="1:7" ht="43.5">
      <c r="A55" s="16">
        <f t="shared" si="2"/>
        <v>3.139999999999997</v>
      </c>
      <c r="B55" s="84" t="s">
        <v>91</v>
      </c>
      <c r="C55" s="86" t="s">
        <v>57</v>
      </c>
      <c r="D55" s="78"/>
      <c r="E55" s="67" t="s">
        <v>54</v>
      </c>
      <c r="G55" s="47" t="s">
        <v>50</v>
      </c>
    </row>
    <row r="56" spans="1:7" ht="57.95">
      <c r="A56" s="82">
        <v>4</v>
      </c>
      <c r="B56" s="80" t="s">
        <v>92</v>
      </c>
      <c r="C56" s="83"/>
      <c r="D56" s="76"/>
      <c r="E56" s="77"/>
      <c r="G56" s="47" t="s">
        <v>50</v>
      </c>
    </row>
    <row r="57" spans="1:7" ht="43.5">
      <c r="A57" s="16">
        <f>A56+0.01</f>
        <v>4.01</v>
      </c>
      <c r="B57" s="84" t="s">
        <v>93</v>
      </c>
      <c r="C57" s="86" t="s">
        <v>27</v>
      </c>
      <c r="D57" s="78"/>
      <c r="E57" s="77" t="s">
        <v>68</v>
      </c>
      <c r="G57" s="47" t="s">
        <v>50</v>
      </c>
    </row>
    <row r="58" spans="1:7" ht="43.5">
      <c r="A58" s="16">
        <f t="shared" ref="A58:A68" si="3">A57+0.01</f>
        <v>4.0199999999999996</v>
      </c>
      <c r="B58" s="84" t="s">
        <v>94</v>
      </c>
      <c r="C58" s="86" t="s">
        <v>27</v>
      </c>
      <c r="D58" s="78"/>
      <c r="E58" s="67" t="s">
        <v>54</v>
      </c>
      <c r="G58" s="47" t="s">
        <v>50</v>
      </c>
    </row>
    <row r="59" spans="1:7" ht="43.5">
      <c r="A59" s="16">
        <f t="shared" si="3"/>
        <v>4.0299999999999994</v>
      </c>
      <c r="B59" s="84" t="s">
        <v>95</v>
      </c>
      <c r="C59" s="86" t="s">
        <v>27</v>
      </c>
      <c r="D59" s="78"/>
      <c r="E59" s="67" t="s">
        <v>54</v>
      </c>
      <c r="G59" s="47" t="s">
        <v>50</v>
      </c>
    </row>
    <row r="60" spans="1:7" ht="43.5">
      <c r="A60" s="16">
        <f t="shared" si="3"/>
        <v>4.0399999999999991</v>
      </c>
      <c r="B60" s="84" t="s">
        <v>96</v>
      </c>
      <c r="C60" s="86" t="s">
        <v>27</v>
      </c>
      <c r="D60" s="78"/>
      <c r="E60" s="67" t="s">
        <v>54</v>
      </c>
      <c r="G60" s="47" t="s">
        <v>50</v>
      </c>
    </row>
    <row r="61" spans="1:7" ht="43.5">
      <c r="A61" s="16">
        <f t="shared" si="3"/>
        <v>4.0499999999999989</v>
      </c>
      <c r="B61" s="84" t="s">
        <v>97</v>
      </c>
      <c r="C61" s="86" t="s">
        <v>27</v>
      </c>
      <c r="D61" s="78"/>
      <c r="E61" s="67" t="s">
        <v>54</v>
      </c>
      <c r="G61" s="47" t="s">
        <v>50</v>
      </c>
    </row>
    <row r="62" spans="1:7" ht="43.5">
      <c r="A62" s="16">
        <f t="shared" si="3"/>
        <v>4.0599999999999987</v>
      </c>
      <c r="B62" s="84" t="s">
        <v>98</v>
      </c>
      <c r="C62" s="86" t="s">
        <v>57</v>
      </c>
      <c r="D62" s="78"/>
      <c r="E62" s="67" t="s">
        <v>54</v>
      </c>
      <c r="G62" s="47" t="s">
        <v>50</v>
      </c>
    </row>
    <row r="63" spans="1:7" ht="29.1">
      <c r="A63" s="16">
        <f t="shared" si="3"/>
        <v>4.0699999999999985</v>
      </c>
      <c r="B63" s="84" t="s">
        <v>99</v>
      </c>
      <c r="C63" s="86" t="s">
        <v>57</v>
      </c>
      <c r="D63" s="78"/>
      <c r="E63" s="67" t="s">
        <v>54</v>
      </c>
      <c r="G63" s="47" t="s">
        <v>50</v>
      </c>
    </row>
    <row r="64" spans="1:7" ht="43.5">
      <c r="A64" s="16">
        <f t="shared" si="3"/>
        <v>4.0799999999999983</v>
      </c>
      <c r="B64" s="84" t="s">
        <v>100</v>
      </c>
      <c r="C64" s="86" t="s">
        <v>27</v>
      </c>
      <c r="D64" s="78"/>
      <c r="E64" s="67" t="s">
        <v>54</v>
      </c>
      <c r="G64" s="47" t="s">
        <v>50</v>
      </c>
    </row>
    <row r="65" spans="1:7" ht="43.5">
      <c r="A65" s="16">
        <f t="shared" si="3"/>
        <v>4.0899999999999981</v>
      </c>
      <c r="B65" s="84" t="s">
        <v>101</v>
      </c>
      <c r="C65" s="86" t="s">
        <v>57</v>
      </c>
      <c r="D65" s="78"/>
      <c r="E65" s="67" t="s">
        <v>54</v>
      </c>
      <c r="G65" s="47" t="s">
        <v>50</v>
      </c>
    </row>
    <row r="66" spans="1:7" ht="43.5">
      <c r="A66" s="89">
        <f t="shared" si="3"/>
        <v>4.0999999999999979</v>
      </c>
      <c r="B66" s="84" t="s">
        <v>102</v>
      </c>
      <c r="C66" s="86" t="s">
        <v>57</v>
      </c>
      <c r="D66" s="78"/>
      <c r="E66" s="67" t="s">
        <v>54</v>
      </c>
      <c r="G66" s="47" t="s">
        <v>50</v>
      </c>
    </row>
    <row r="67" spans="1:7" ht="43.5">
      <c r="A67" s="16">
        <f t="shared" si="3"/>
        <v>4.1099999999999977</v>
      </c>
      <c r="B67" s="84" t="s">
        <v>103</v>
      </c>
      <c r="C67" s="86" t="s">
        <v>57</v>
      </c>
      <c r="D67" s="78"/>
      <c r="E67" s="67" t="s">
        <v>54</v>
      </c>
      <c r="G67" s="47" t="s">
        <v>50</v>
      </c>
    </row>
    <row r="68" spans="1:7" ht="43.5">
      <c r="A68" s="16">
        <f t="shared" si="3"/>
        <v>4.1199999999999974</v>
      </c>
      <c r="B68" s="84" t="s">
        <v>104</v>
      </c>
      <c r="C68" s="86" t="s">
        <v>57</v>
      </c>
      <c r="D68" s="78"/>
      <c r="E68" s="67" t="s">
        <v>54</v>
      </c>
      <c r="G68" s="47" t="s">
        <v>50</v>
      </c>
    </row>
    <row r="69" spans="1:7" ht="43.5">
      <c r="A69" s="82">
        <v>5</v>
      </c>
      <c r="B69" s="100" t="s">
        <v>105</v>
      </c>
      <c r="C69" s="83"/>
      <c r="D69" s="76"/>
      <c r="E69" s="77"/>
      <c r="G69" s="47" t="s">
        <v>50</v>
      </c>
    </row>
    <row r="70" spans="1:7" ht="87">
      <c r="A70" s="89">
        <f>A69+0.01</f>
        <v>5.01</v>
      </c>
      <c r="B70" s="16" t="s">
        <v>106</v>
      </c>
      <c r="C70" s="16" t="s">
        <v>27</v>
      </c>
      <c r="D70" s="78"/>
      <c r="E70" s="77" t="s">
        <v>68</v>
      </c>
      <c r="G70" s="47" t="s">
        <v>50</v>
      </c>
    </row>
    <row r="71" spans="1:7" ht="72.599999999999994">
      <c r="A71" s="89">
        <f t="shared" ref="A71:A72" si="4">A70+0.01</f>
        <v>5.0199999999999996</v>
      </c>
      <c r="B71" s="16" t="s">
        <v>107</v>
      </c>
      <c r="C71" s="16" t="s">
        <v>27</v>
      </c>
      <c r="D71" s="78"/>
      <c r="E71" s="67" t="s">
        <v>54</v>
      </c>
      <c r="G71" s="47" t="s">
        <v>50</v>
      </c>
    </row>
    <row r="72" spans="1:7" ht="87">
      <c r="A72" s="89">
        <f t="shared" si="4"/>
        <v>5.0299999999999994</v>
      </c>
      <c r="B72" s="16" t="s">
        <v>108</v>
      </c>
      <c r="C72" s="16" t="s">
        <v>27</v>
      </c>
      <c r="D72" s="78"/>
      <c r="E72" s="67" t="s">
        <v>54</v>
      </c>
      <c r="G72" s="47" t="s">
        <v>50</v>
      </c>
    </row>
    <row r="73" spans="1:7" ht="130.5">
      <c r="A73" s="89">
        <f>A72+0.01</f>
        <v>5.0399999999999991</v>
      </c>
      <c r="B73" s="16" t="s">
        <v>109</v>
      </c>
      <c r="C73" s="16" t="s">
        <v>27</v>
      </c>
      <c r="D73" s="78"/>
      <c r="E73" s="67" t="s">
        <v>54</v>
      </c>
      <c r="G73" s="47" t="s">
        <v>50</v>
      </c>
    </row>
    <row r="74" spans="1:7" ht="72.599999999999994">
      <c r="A74" s="89">
        <f t="shared" ref="A74:A81" si="5">A73+0.01</f>
        <v>5.0499999999999989</v>
      </c>
      <c r="B74" s="16" t="s">
        <v>110</v>
      </c>
      <c r="C74" s="16" t="s">
        <v>27</v>
      </c>
      <c r="D74" s="78"/>
      <c r="E74" s="67" t="s">
        <v>54</v>
      </c>
      <c r="G74" s="47" t="s">
        <v>50</v>
      </c>
    </row>
    <row r="75" spans="1:7" ht="87">
      <c r="A75" s="89">
        <f t="shared" si="5"/>
        <v>5.0599999999999987</v>
      </c>
      <c r="B75" s="16" t="s">
        <v>111</v>
      </c>
      <c r="C75" s="16" t="s">
        <v>27</v>
      </c>
      <c r="D75" s="78"/>
      <c r="E75" s="67" t="s">
        <v>54</v>
      </c>
      <c r="G75" s="47" t="s">
        <v>50</v>
      </c>
    </row>
    <row r="76" spans="1:7" ht="188.45">
      <c r="A76" s="89">
        <f t="shared" si="5"/>
        <v>5.0699999999999985</v>
      </c>
      <c r="B76" s="16" t="s">
        <v>112</v>
      </c>
      <c r="C76" s="16" t="s">
        <v>27</v>
      </c>
      <c r="D76" s="78"/>
      <c r="E76" s="67" t="s">
        <v>54</v>
      </c>
      <c r="G76" s="47" t="s">
        <v>50</v>
      </c>
    </row>
    <row r="77" spans="1:7" ht="72.599999999999994">
      <c r="A77" s="89">
        <f t="shared" si="5"/>
        <v>5.0799999999999983</v>
      </c>
      <c r="B77" s="16" t="s">
        <v>113</v>
      </c>
      <c r="C77" s="16" t="s">
        <v>57</v>
      </c>
      <c r="D77" s="78"/>
      <c r="E77" s="67" t="s">
        <v>54</v>
      </c>
      <c r="G77" s="47" t="s">
        <v>50</v>
      </c>
    </row>
    <row r="78" spans="1:7" ht="188.45">
      <c r="A78" s="89">
        <f t="shared" si="5"/>
        <v>5.0899999999999981</v>
      </c>
      <c r="B78" s="16" t="s">
        <v>114</v>
      </c>
      <c r="C78" s="101" t="s">
        <v>27</v>
      </c>
      <c r="D78" s="78"/>
      <c r="E78" s="67" t="s">
        <v>54</v>
      </c>
      <c r="G78" s="47" t="s">
        <v>50</v>
      </c>
    </row>
    <row r="79" spans="1:7" ht="101.45">
      <c r="A79" s="89">
        <f t="shared" si="5"/>
        <v>5.0999999999999979</v>
      </c>
      <c r="B79" s="16" t="s">
        <v>115</v>
      </c>
      <c r="C79" s="101" t="s">
        <v>27</v>
      </c>
      <c r="D79" s="78"/>
      <c r="E79" s="67" t="s">
        <v>54</v>
      </c>
      <c r="G79" s="47" t="s">
        <v>50</v>
      </c>
    </row>
    <row r="80" spans="1:7" ht="116.1">
      <c r="A80" s="89">
        <f t="shared" si="5"/>
        <v>5.1099999999999977</v>
      </c>
      <c r="B80" s="16" t="s">
        <v>116</v>
      </c>
      <c r="C80" s="101" t="s">
        <v>27</v>
      </c>
      <c r="D80" s="78"/>
      <c r="E80" s="67" t="s">
        <v>54</v>
      </c>
      <c r="G80" s="47" t="s">
        <v>50</v>
      </c>
    </row>
    <row r="81" spans="1:7" ht="159.6">
      <c r="A81" s="89">
        <f t="shared" si="5"/>
        <v>5.1199999999999974</v>
      </c>
      <c r="B81" s="16" t="s">
        <v>117</v>
      </c>
      <c r="C81" s="102" t="s">
        <v>20</v>
      </c>
      <c r="D81" s="78"/>
      <c r="E81" s="67" t="s">
        <v>54</v>
      </c>
      <c r="G81" s="47" t="s">
        <v>50</v>
      </c>
    </row>
    <row r="82" spans="1:7">
      <c r="A82" s="103"/>
      <c r="B82" s="103" t="s">
        <v>118</v>
      </c>
      <c r="C82" s="103"/>
      <c r="D82" s="78"/>
      <c r="E82" s="77"/>
      <c r="G82" s="47" t="s">
        <v>50</v>
      </c>
    </row>
    <row r="83" spans="1:7" ht="87">
      <c r="A83" s="89">
        <f>A81+0.01</f>
        <v>5.1299999999999972</v>
      </c>
      <c r="B83" s="101" t="s">
        <v>119</v>
      </c>
      <c r="C83" s="101" t="s">
        <v>57</v>
      </c>
      <c r="D83" s="78"/>
      <c r="E83" s="67" t="s">
        <v>54</v>
      </c>
      <c r="G83" s="47" t="s">
        <v>50</v>
      </c>
    </row>
    <row r="84" spans="1:7" ht="101.45">
      <c r="A84" s="89">
        <f>A83+0.01</f>
        <v>5.139999999999997</v>
      </c>
      <c r="B84" s="16" t="s">
        <v>120</v>
      </c>
      <c r="C84" s="16" t="s">
        <v>57</v>
      </c>
      <c r="D84" s="78"/>
      <c r="E84" s="67" t="s">
        <v>54</v>
      </c>
      <c r="G84" s="47" t="s">
        <v>50</v>
      </c>
    </row>
    <row r="85" spans="1:7" ht="57.95">
      <c r="A85" s="89">
        <f>A84+0.01</f>
        <v>5.1499999999999968</v>
      </c>
      <c r="B85" s="101" t="s">
        <v>121</v>
      </c>
      <c r="C85" s="101" t="s">
        <v>57</v>
      </c>
      <c r="D85" s="78"/>
      <c r="E85" s="67" t="s">
        <v>54</v>
      </c>
      <c r="G85" s="47" t="s">
        <v>50</v>
      </c>
    </row>
    <row r="86" spans="1:7"/>
  </sheetData>
  <sheetProtection algorithmName="SHA-512" hashValue="PmJoOsrFo6FIQBFXCJdtMAkvorSgNuMVrkiD3MjaiVMs0J9uMDyi/SA7GZspoBu/kEs9Wnc5PUUfFv0kJZIcdw==" saltValue="R1RxgGzwkSDFUkZcYCktgQ==" spinCount="100000" sheet="1" formatColumns="0" formatRows="0" insertHyperlinks="0"/>
  <protectedRanges>
    <protectedRange sqref="D22:D31 D33:D40 D42:D55 D57:D68 D70:D85" name="Soln Cat Req"/>
    <protectedRange sqref="E22:E31" name="Soln Cat Req_2_1"/>
    <protectedRange sqref="E34:E40 E58:E68 E43:E55 E71:E81 E83:E85" name="Soln Cat Req_2_1_1"/>
  </protectedRanges>
  <mergeCells count="2">
    <mergeCell ref="A6:E6"/>
    <mergeCell ref="A5:E5"/>
  </mergeCells>
  <conditionalFormatting sqref="B22:C31">
    <cfRule type="expression" dxfId="28" priority="31">
      <formula>$C22="No response required as solution does not include this module"</formula>
    </cfRule>
  </conditionalFormatting>
  <conditionalFormatting sqref="D22:D31 D70:D85">
    <cfRule type="expression" dxfId="27" priority="29">
      <formula>(AND(C22="Mandatory",D22="NA"))</formula>
    </cfRule>
    <cfRule type="expression" dxfId="26" priority="39">
      <formula>(AND(C22="Mandatory",D22="No"))</formula>
    </cfRule>
    <cfRule type="containsBlanks" dxfId="25" priority="43">
      <formula>LEN(TRIM(D22))=0</formula>
    </cfRule>
  </conditionalFormatting>
  <conditionalFormatting sqref="D33:D40">
    <cfRule type="expression" dxfId="24" priority="13">
      <formula>(AND(C33="Mandatory",D33="NA"))</formula>
    </cfRule>
    <cfRule type="expression" dxfId="23" priority="14">
      <formula>(AND(C33="Mandatory",D33="No"))</formula>
    </cfRule>
    <cfRule type="containsBlanks" dxfId="22" priority="15">
      <formula>LEN(TRIM(D33))=0</formula>
    </cfRule>
  </conditionalFormatting>
  <conditionalFormatting sqref="D42:D55">
    <cfRule type="expression" dxfId="21" priority="10">
      <formula>(AND(C42="Mandatory",D42="NA"))</formula>
    </cfRule>
    <cfRule type="expression" dxfId="20" priority="11">
      <formula>(AND(C42="Mandatory",D42="No"))</formula>
    </cfRule>
    <cfRule type="containsBlanks" dxfId="19" priority="12">
      <formula>LEN(TRIM(D42))=0</formula>
    </cfRule>
  </conditionalFormatting>
  <conditionalFormatting sqref="D57:D68">
    <cfRule type="expression" dxfId="18" priority="7">
      <formula>(AND(C57="Mandatory",D57="NA"))</formula>
    </cfRule>
    <cfRule type="expression" dxfId="17" priority="8">
      <formula>(AND(C57="Mandatory",D57="No"))</formula>
    </cfRule>
    <cfRule type="containsBlanks" dxfId="16" priority="9">
      <formula>LEN(TRIM(D57))=0</formula>
    </cfRule>
  </conditionalFormatting>
  <conditionalFormatting sqref="E1:E19 E86:E1048576">
    <cfRule type="expression" dxfId="15" priority="32">
      <formula>"&lt;Leave as blank as no remarks are required&gt;"</formula>
    </cfRule>
  </conditionalFormatting>
  <conditionalFormatting sqref="E22:E31">
    <cfRule type="expression" dxfId="14" priority="30">
      <formula>$C22="No response required as solution does not include this module"</formula>
    </cfRule>
  </conditionalFormatting>
  <conditionalFormatting sqref="E33:E40">
    <cfRule type="expression" dxfId="13" priority="18">
      <formula>$C33="No response required as solution does not include this module"</formula>
    </cfRule>
  </conditionalFormatting>
  <conditionalFormatting sqref="E42:E55">
    <cfRule type="expression" dxfId="12" priority="17">
      <formula>$C42="No response required as solution does not include this module"</formula>
    </cfRule>
  </conditionalFormatting>
  <conditionalFormatting sqref="E47 E32 E41 E56">
    <cfRule type="expression" dxfId="11" priority="26">
      <formula>"&lt;Leave as blank as no remarks are required&gt;"</formula>
    </cfRule>
  </conditionalFormatting>
  <conditionalFormatting sqref="E57:E68">
    <cfRule type="expression" dxfId="10" priority="16">
      <formula>$C57="No response required as solution does not include this module"</formula>
    </cfRule>
  </conditionalFormatting>
  <conditionalFormatting sqref="E69">
    <cfRule type="expression" dxfId="9" priority="6">
      <formula>"&lt;Leave as blank as no remarks are required&gt;"</formula>
    </cfRule>
  </conditionalFormatting>
  <conditionalFormatting sqref="E70:E85">
    <cfRule type="expression" dxfId="8" priority="1">
      <formula>$C70="No response required as solution does not include this module"</formula>
    </cfRule>
  </conditionalFormatting>
  <hyperlinks>
    <hyperlink ref="A1" r:id="rId1" xr:uid="{0FF87E3E-A343-461F-BC2B-14D661C17F65}"/>
    <hyperlink ref="G22" location="'Solution Category Requirements'!A3" display="Return to the top" xr:uid="{0CF37E7D-8FB6-4A9A-8095-84D709228F57}"/>
    <hyperlink ref="G23:G31" location="'Solution Category Requirements'!A3" display="Return to the top" xr:uid="{5B8E86BE-DB5F-4736-951E-589E78029B30}"/>
    <hyperlink ref="G21" location="'Solution Category Requirements'!A3" display="Return to the top" xr:uid="{547E7CE4-E8CD-46F8-9B0C-FAF63DD24057}"/>
    <hyperlink ref="B14" location="'Solution Category Requirements'!A17" display="Integrated POS (with mobile features)" xr:uid="{CD0590DB-4C50-4333-B024-A61141155EEF}"/>
    <hyperlink ref="B15" location="'Solution Category Requirements'!A30" display="Electronic Shelf Label (ESL) " xr:uid="{8799F273-B9CD-45BA-858C-65FAE45D474D}"/>
    <hyperlink ref="B17" location="'Solution Category Requirements'!A55" display="In-Store Analytics" xr:uid="{5B02E113-69F2-4119-ACD7-46AE8AC09351}"/>
    <hyperlink ref="B16" location="'Solution Category Requirements'!A40" display="Self Checkout Solution" xr:uid="{40BDB872-B7AE-4667-8DF2-0A2DE4B0BA43}"/>
    <hyperlink ref="G67" location="'Solution Category Requirements'!A1" display="Return to the top" xr:uid="{324DEBA6-12E0-4B17-969C-3FEF36839207}"/>
    <hyperlink ref="G68" location="'Solution Category Requirements'!A1" display="Return to the top" xr:uid="{BD18BA1E-5EE2-47B9-BD19-EBB9FC7B1445}"/>
    <hyperlink ref="G66" location="'Solution Category Requirements'!A1" display="Return to the top" xr:uid="{B4C32987-BCB0-4EE3-BA6C-4A69632F0A54}"/>
    <hyperlink ref="G65" location="'Solution Category Requirements'!A1" display="Return to the top" xr:uid="{4C90A995-5CB6-469E-AD68-17EE0ED450F9}"/>
    <hyperlink ref="G64" location="'Solution Category Requirements'!A1" display="Return to the top" xr:uid="{74704F3A-81AC-4124-8E8B-E5ED3015A34D}"/>
    <hyperlink ref="G63" location="'Solution Category Requirements'!A1" display="Return to the top" xr:uid="{F77DCDE7-2F82-4519-847F-6CE4505F3419}"/>
    <hyperlink ref="G62" location="'Solution Category Requirements'!A1" display="Return to the top" xr:uid="{7ADAA674-B721-4009-8FAF-3739E0B2DEE2}"/>
    <hyperlink ref="G61" location="'Solution Category Requirements'!A1" display="Return to the top" xr:uid="{37014A5C-6180-480D-B200-61B1CECD6EB7}"/>
    <hyperlink ref="G59" location="'Solution Category Requirements'!A1" display="Return to the top" xr:uid="{57FCDBEF-3381-4442-90C5-401C356BEC85}"/>
    <hyperlink ref="G58" location="'Solution Category Requirements'!A1" display="Return to the top" xr:uid="{30BA64EA-5677-4503-91CA-10CFFE4F8104}"/>
    <hyperlink ref="G57" location="'Solution Category Requirements'!A1" display="Return to the top" xr:uid="{32C76229-C8A2-462D-BFDC-D49CFA518A79}"/>
    <hyperlink ref="G56" location="'Solution Category Requirements'!A1" display="Return to the top" xr:uid="{BFA11DA1-1412-4328-A75F-A95BE2E44EE8}"/>
    <hyperlink ref="G55" location="'Solution Category Requirements'!A1" display="Return to the top" xr:uid="{8715F0A8-DADD-4515-8DB5-D1EB74AD1328}"/>
    <hyperlink ref="G54" location="'Solution Category Requirements'!A1" display="Return to the top" xr:uid="{24ABECAD-4FD8-4539-9C61-2C5B80E7557C}"/>
    <hyperlink ref="G53" location="'Solution Category Requirements'!A1" display="Return to the top" xr:uid="{BF1695F4-20D9-4466-8131-22CA1FB9DFAB}"/>
    <hyperlink ref="G52" location="'Solution Category Requirements'!A1" display="Return to the top" xr:uid="{32F090E8-4A8E-40A9-92BB-A84993C5FA3F}"/>
    <hyperlink ref="G51" location="'Solution Category Requirements'!A1" display="Return to the top" xr:uid="{39C0E3A8-7DE1-4B97-8372-3EF99158E250}"/>
    <hyperlink ref="G50" location="'Solution Category Requirements'!A1" display="Return to the top" xr:uid="{0A73AAAB-AA40-4B54-893C-5A5D2A8F300A}"/>
    <hyperlink ref="G49" location="'Solution Category Requirements'!A1" display="Return to the top" xr:uid="{AC2309AC-61E3-46F2-8A86-8976E16CC53C}"/>
    <hyperlink ref="G48" location="'Solution Category Requirements'!A1" display="Return to the top" xr:uid="{E834925D-98A2-404F-96C6-E8095F443C0E}"/>
    <hyperlink ref="G47" location="'Solution Category Requirements'!A1" display="Return to the top" xr:uid="{EFCBA824-9D00-4992-B4F4-00ECB228897E}"/>
    <hyperlink ref="G46" location="'Solution Category Requirements'!A1" display="Return to the top" xr:uid="{742B9EC4-2710-4E55-83ED-E740B7D39FCA}"/>
    <hyperlink ref="G45" location="'Solution Category Requirements'!A1" display="Return to the top" xr:uid="{CC5895E0-B60B-4760-B2BF-582BE1B86B19}"/>
    <hyperlink ref="G44" location="'Solution Category Requirements'!A1" display="Return to the top" xr:uid="{940AA6CD-14F4-48BA-A125-FB36371A9D84}"/>
    <hyperlink ref="G43" location="'Solution Category Requirements'!A1" display="Return to the top" xr:uid="{70C68540-AB54-4CB0-8B83-A3C738F34DB7}"/>
    <hyperlink ref="G42" location="'Solution Category Requirements'!A1" display="Return to the top" xr:uid="{783FE959-510C-467C-81C6-4D831177C02B}"/>
    <hyperlink ref="G41" location="'Solution Category Requirements'!A1" display="Return to the top" xr:uid="{41040D5D-019C-439D-9FB5-A70D13B18009}"/>
    <hyperlink ref="G40" location="'Solution Category Requirements'!A1" display="Return to the top" xr:uid="{4FADD86E-5180-47D5-97D2-E75C3BDA2265}"/>
    <hyperlink ref="G39" location="'Solution Category Requirements'!A1" display="Return to the top" xr:uid="{8C552D9F-3E73-49F2-ACCE-119F6EE91C23}"/>
    <hyperlink ref="G38" location="'Solution Category Requirements'!A1" display="Return to the top" xr:uid="{2143EE67-3F46-493C-A1FB-07256BAFB0B3}"/>
    <hyperlink ref="G37" location="'Solution Category Requirements'!A1" display="Return to the top" xr:uid="{B2C3BCFD-86B6-4B69-ACEB-BA37BCC10378}"/>
    <hyperlink ref="G36" location="'Solution Category Requirements'!A1" display="Return to the top" xr:uid="{292EDED9-BA0E-46AE-B55C-A339DA73EACF}"/>
    <hyperlink ref="G35" location="'Solution Category Requirements'!A1" display="Return to the top" xr:uid="{0174A6CB-49F7-4323-B4B8-34073079CB95}"/>
    <hyperlink ref="G34" location="'Solution Category Requirements'!A1" display="Return to the top" xr:uid="{F437989A-2B9E-479A-A5A8-ED4B0BFCDFA6}"/>
    <hyperlink ref="G33" location="'Solution Category Requirements'!A1" display="Return to the top" xr:uid="{8DA45315-13C4-4A2A-81B8-EBA45F1D950F}"/>
    <hyperlink ref="G32" location="'Solution Category Requirements'!A1" display="Return to the top" xr:uid="{FCE5D484-D596-4B5F-B83C-F90646A67738}"/>
    <hyperlink ref="G70" location="'Solution Category Requirements'!A1" display="Return to the top" xr:uid="{504EB738-E20E-40DF-83F8-D1C263E2F584}"/>
    <hyperlink ref="G69" location="'Solution Category Requirements'!A1" display="Return to the top" xr:uid="{1A48D599-EEE2-4F2C-B561-C532EA804496}"/>
    <hyperlink ref="G71:G85" location="'Solution Category Requirements'!A1" display="Return to the top" xr:uid="{92313A18-9B21-4174-A5E2-04049DBC9B1C}"/>
    <hyperlink ref="B18" location="'Solution Category Requirements'!A68" display="Omnichannel Retail Management (OCRM)" xr:uid="{5BA4A84B-B73A-46C3-A724-415F2F6FD51A}"/>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2">
        <x14:dataValidation type="list" showInputMessage="1" showErrorMessage="1" xr:uid="{0B0E000F-D026-4CF8-9AEC-68DDB3E1A32D}">
          <x14:formula1>
            <xm:f>Dropdown!$A$2:$A$3</xm:f>
          </x14:formula1>
          <xm:sqref>D22:D30 D33:D40 D42:D55 D57:D68 D70:D85</xm:sqref>
        </x14:dataValidation>
        <x14:dataValidation type="list" showInputMessage="1" showErrorMessage="1" xr:uid="{130462AF-C2B7-4572-8009-828C284E1F2D}">
          <x14:formula1>
            <xm:f>Dropdown!$A$2:$A$4</xm:f>
          </x14:formula1>
          <xm:sqref>D31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19"/>
  <sheetViews>
    <sheetView tabSelected="1" workbookViewId="0" xr3:uid="{723280D0-49FD-5F87-B23A-45D4A66B6EA0}">
      <selection activeCell="A5" sqref="A5:B5"/>
    </sheetView>
  </sheetViews>
  <sheetFormatPr defaultColWidth="0" defaultRowHeight="14.45" zeroHeight="1"/>
  <cols>
    <col min="1" max="1" width="23.140625" style="1" customWidth="1"/>
    <col min="2" max="2" width="179.5703125" style="1" customWidth="1"/>
    <col min="3" max="3" width="43.85546875" style="1" customWidth="1"/>
    <col min="4" max="5" width="9.140625" style="1" customWidth="1"/>
    <col min="6" max="16384" width="9.140625" style="1" hidden="1"/>
  </cols>
  <sheetData>
    <row r="1" spans="1:4">
      <c r="A1" s="26" t="s">
        <v>0</v>
      </c>
      <c r="C1" s="10" t="str">
        <f>Instructions!$C$1</f>
        <v>Version: 25-2.0</v>
      </c>
    </row>
    <row r="2" spans="1:4">
      <c r="C2" s="24">
        <f>Instructions!$C$2</f>
        <v>45778</v>
      </c>
    </row>
    <row r="3" spans="1:4" ht="32.1" customHeight="1">
      <c r="A3" s="104" t="s">
        <v>122</v>
      </c>
      <c r="B3" s="104"/>
      <c r="C3" s="21"/>
      <c r="D3" s="6"/>
    </row>
    <row r="4" spans="1:4">
      <c r="A4" s="43"/>
      <c r="B4" s="43"/>
    </row>
    <row r="5" spans="1:4" ht="168.75" customHeight="1">
      <c r="A5" s="107" t="s">
        <v>123</v>
      </c>
      <c r="B5" s="105"/>
    </row>
    <row r="6" spans="1:4"/>
    <row r="7" spans="1:4"/>
    <row r="8" spans="1:4">
      <c r="A8" s="8"/>
      <c r="B8" s="4"/>
    </row>
    <row r="9" spans="1:4">
      <c r="A9" s="9" t="s">
        <v>12</v>
      </c>
      <c r="B9" s="4"/>
    </row>
    <row r="10" spans="1:4" ht="173.25" customHeight="1">
      <c r="A10" s="8"/>
      <c r="B10" s="4"/>
    </row>
    <row r="11" spans="1:4">
      <c r="A11" s="8"/>
      <c r="B11" s="4"/>
    </row>
    <row r="12" spans="1:4">
      <c r="A12" s="9" t="s">
        <v>124</v>
      </c>
      <c r="B12" s="4"/>
    </row>
    <row r="13" spans="1:4" ht="49.5" customHeight="1">
      <c r="A13" s="53" t="s">
        <v>125</v>
      </c>
      <c r="B13" s="58" t="s">
        <v>126</v>
      </c>
    </row>
    <row r="14" spans="1:4" ht="41.25" customHeight="1">
      <c r="A14" s="52" t="s">
        <v>127</v>
      </c>
      <c r="B14" s="50" t="str">
        <f>'Survey link'!D6</f>
        <v>This cell will automatically generate a link once you have filled up your company name and proposed solution name in General Assessment worksheet.</v>
      </c>
      <c r="C14" s="4" t="s">
        <v>128</v>
      </c>
    </row>
    <row r="15" spans="1:4" ht="33.75" customHeight="1">
      <c r="B15" s="4"/>
    </row>
    <row r="16" spans="1:4" ht="32.25" customHeight="1">
      <c r="A16" s="54" t="s">
        <v>129</v>
      </c>
      <c r="B16" s="51" t="s">
        <v>130</v>
      </c>
    </row>
    <row r="17" spans="1:2">
      <c r="B17" s="42" t="s">
        <v>131</v>
      </c>
    </row>
    <row r="18" spans="1:2" ht="75" customHeight="1">
      <c r="A18" s="3"/>
      <c r="B18" s="44"/>
    </row>
    <row r="19" spans="1:2"/>
  </sheetData>
  <sheetProtection algorithmName="SHA-512" hashValue="SHChWQZlqYTCfe4twgErs26+ioQvdKfO/Fe8YuY2Hkov1+fhBdjZ/54BvvxoSWZhxlD2oq7PTTCsW9lf95ZJtQ==" saltValue="CZ4PfTsgpqJrpU8JxO7PHw==" spinCount="100000" sheet="1" formatColumns="0" formatRows="0"/>
  <protectedRanges>
    <protectedRange sqref="B18" name="Surveys"/>
  </protectedRanges>
  <mergeCells count="2">
    <mergeCell ref="A3:B3"/>
    <mergeCell ref="A5:B5"/>
  </mergeCells>
  <conditionalFormatting sqref="B18">
    <cfRule type="cellIs" dxfId="7" priority="1" operator="between">
      <formula>1</formula>
      <formula>4</formula>
    </cfRule>
    <cfRule type="cellIs" dxfId="6" priority="2" operator="equal">
      <formula>5</formula>
    </cfRule>
  </conditionalFormatting>
  <dataValidations disablePrompts="1"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70" zoomScaleNormal="70" workbookViewId="0" xr3:uid="{0A78CD5B-326B-5466-8E54-136E76FDEDD5}">
      <selection activeCell="A5" sqref="A5"/>
    </sheetView>
  </sheetViews>
  <sheetFormatPr defaultColWidth="0" defaultRowHeight="14.45" zeroHeight="1"/>
  <cols>
    <col min="1" max="1" width="84.5703125" customWidth="1"/>
    <col min="2" max="2" width="72.5703125" customWidth="1"/>
    <col min="3" max="3" width="55" customWidth="1"/>
    <col min="4" max="4" width="3" customWidth="1"/>
    <col min="5" max="11" width="0" hidden="1" customWidth="1"/>
    <col min="12" max="16384" width="9.140625" hidden="1"/>
  </cols>
  <sheetData>
    <row r="1" spans="1:3">
      <c r="A1" s="26" t="s">
        <v>0</v>
      </c>
      <c r="C1" s="5" t="str">
        <f>Instructions!C1</f>
        <v>Version: 25-2.0</v>
      </c>
    </row>
    <row r="2" spans="1:3">
      <c r="C2" s="25">
        <f>Instructions!C2</f>
        <v>45778</v>
      </c>
    </row>
    <row r="3" spans="1:3" s="7" customFormat="1" ht="32.1" customHeight="1">
      <c r="A3" s="104" t="s">
        <v>132</v>
      </c>
      <c r="B3" s="104"/>
      <c r="C3" s="104"/>
    </row>
    <row r="4" spans="1:3"/>
    <row r="5" spans="1:3" ht="21.6" thickBot="1">
      <c r="A5" s="39" t="s">
        <v>133</v>
      </c>
    </row>
    <row r="6" spans="1:3" s="19" customFormat="1" ht="15.6">
      <c r="A6" s="34" t="s">
        <v>134</v>
      </c>
      <c r="B6" s="38" t="s">
        <v>135</v>
      </c>
      <c r="C6" s="37" t="s">
        <v>136</v>
      </c>
    </row>
    <row r="7" spans="1:3" ht="142.35" customHeight="1" thickBot="1">
      <c r="A7" s="31"/>
      <c r="B7" s="32"/>
      <c r="C7" s="33" t="str">
        <f>IF(AND('Data for graphs'!N2=100%,'Data for graphs'!E26=0),"Proceed","Do not submit")</f>
        <v>Do not submit</v>
      </c>
    </row>
    <row r="8" spans="1:3" ht="15" thickBot="1"/>
    <row r="9" spans="1:3" s="19" customFormat="1">
      <c r="A9" s="36" t="s">
        <v>10</v>
      </c>
      <c r="B9" s="38" t="s">
        <v>135</v>
      </c>
      <c r="C9" s="37"/>
    </row>
    <row r="10" spans="1:3" ht="142.35" customHeight="1" thickBot="1">
      <c r="A10" s="31"/>
      <c r="B10" s="32"/>
      <c r="C10" s="35" t="str">
        <f>HYPERLINK("#'General Assessment'!A1", "Return to General Assessment")</f>
        <v>Return to General Assessment</v>
      </c>
    </row>
    <row r="11" spans="1:3" ht="15" thickBot="1"/>
    <row r="12" spans="1:3" s="19" customFormat="1">
      <c r="A12" s="36" t="s">
        <v>137</v>
      </c>
      <c r="B12" s="38" t="s">
        <v>135</v>
      </c>
      <c r="C12" s="37"/>
    </row>
    <row r="13" spans="1:3" ht="142.35" customHeight="1" thickBot="1">
      <c r="A13" s="31"/>
      <c r="B13" s="32"/>
      <c r="C13" s="35" t="str">
        <f>HYPERLINK("#'Solution Category Requirements'!A1", "Return to Solution Category Requirements")</f>
        <v>Return to Solution Category Requirements</v>
      </c>
    </row>
    <row r="14" spans="1:3" ht="15" thickBot="1"/>
    <row r="15" spans="1:3" s="19" customFormat="1">
      <c r="A15" s="36" t="s">
        <v>122</v>
      </c>
      <c r="B15" s="38" t="s">
        <v>135</v>
      </c>
      <c r="C15" s="37"/>
    </row>
    <row r="16" spans="1:3" ht="142.35" customHeight="1" thickBot="1">
      <c r="A16" s="31"/>
      <c r="B16" s="32"/>
      <c r="C16" s="35" t="str">
        <f>HYPERLINK("#'Satisfaction Survey'!A4", "Return to Satisfaction Survey")</f>
        <v>Return to Satisfaction Survey</v>
      </c>
    </row>
    <row r="17"/>
  </sheetData>
  <sheetProtection algorithmName="SHA-512" hashValue="RsT5X9p6nid22dZqaSKGIi53/sb0eXSAicIUqmTfvq4q3HspksrDHU2RNCBWALr0J9PrfpwCjYNF1kyla25DnQ==" saltValue="cYsSrKfiwGvLOKcqEEI1GQ==" spinCount="100000" sheet="1" formatColumns="0" formatRows="0"/>
  <mergeCells count="1">
    <mergeCell ref="A3:C3"/>
  </mergeCells>
  <conditionalFormatting sqref="C7">
    <cfRule type="containsText" dxfId="5" priority="1" operator="containsText" text="Proceed">
      <formula>NOT(ISERROR(SEARCH("Proceed",C7)))</formula>
    </cfRule>
    <cfRule type="containsText" dxfId="4"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30"/>
  <sheetViews>
    <sheetView workbookViewId="0" xr3:uid="{8FF0197F-6687-55E1-9F27-D41C9D5AF700}">
      <selection activeCell="B6" sqref="B6"/>
    </sheetView>
  </sheetViews>
  <sheetFormatPr defaultRowHeight="14.45"/>
  <cols>
    <col min="2" max="2" width="45.5703125" bestFit="1" customWidth="1"/>
    <col min="3" max="3" width="13.140625" bestFit="1" customWidth="1"/>
  </cols>
  <sheetData>
    <row r="1" spans="1:19">
      <c r="A1" t="s">
        <v>138</v>
      </c>
      <c r="E1" t="s">
        <v>139</v>
      </c>
      <c r="H1" t="s">
        <v>140</v>
      </c>
      <c r="M1" t="s">
        <v>134</v>
      </c>
    </row>
    <row r="2" spans="1:19">
      <c r="A2" t="s">
        <v>141</v>
      </c>
      <c r="B2" s="12">
        <f>COUNTIF('General Assessment'!D12:D21,"Yes")/B6+COUNTIF('General Assessment'!D12:D21,"No")/B6</f>
        <v>0</v>
      </c>
      <c r="E2" t="s">
        <v>142</v>
      </c>
      <c r="F2" s="13">
        <f>B13</f>
        <v>0</v>
      </c>
      <c r="H2" t="s">
        <v>142</v>
      </c>
      <c r="I2" s="12">
        <f>J2/5</f>
        <v>0</v>
      </c>
      <c r="J2">
        <f>'Satisfaction Survey'!B18</f>
        <v>0</v>
      </c>
      <c r="M2" t="s">
        <v>142</v>
      </c>
      <c r="N2" s="12">
        <f>SUM(B2,F2,I2)/3</f>
        <v>0</v>
      </c>
    </row>
    <row r="3" spans="1:19">
      <c r="A3" t="s">
        <v>143</v>
      </c>
      <c r="B3" s="13">
        <f>100%-B2</f>
        <v>1</v>
      </c>
      <c r="E3" t="s">
        <v>143</v>
      </c>
      <c r="F3" s="13">
        <f t="shared" ref="F3:F5" si="0">B14</f>
        <v>1</v>
      </c>
      <c r="H3" t="s">
        <v>144</v>
      </c>
      <c r="I3" s="12">
        <f>1-I2</f>
        <v>1</v>
      </c>
      <c r="J3">
        <f>5-J2</f>
        <v>5</v>
      </c>
      <c r="M3" t="s">
        <v>143</v>
      </c>
      <c r="N3" s="12">
        <f>SUM(B3,F3,I3)/3</f>
        <v>1</v>
      </c>
    </row>
    <row r="4" spans="1:19">
      <c r="A4" t="s">
        <v>145</v>
      </c>
      <c r="B4" s="12">
        <f>COUNTIF('General Assessment'!D15:D21,"Yes")/B6</f>
        <v>0</v>
      </c>
      <c r="E4" t="s">
        <v>145</v>
      </c>
      <c r="F4" s="13">
        <f t="shared" si="0"/>
        <v>0</v>
      </c>
      <c r="H4" t="s">
        <v>145</v>
      </c>
    </row>
    <row r="5" spans="1:19">
      <c r="A5" t="s">
        <v>146</v>
      </c>
      <c r="B5" s="12">
        <f>COUNTIF('General Assessment'!D15:D21,"No")/B6</f>
        <v>0</v>
      </c>
      <c r="E5" t="s">
        <v>146</v>
      </c>
      <c r="F5" s="13">
        <f t="shared" si="0"/>
        <v>0</v>
      </c>
      <c r="H5" t="s">
        <v>146</v>
      </c>
    </row>
    <row r="6" spans="1:19">
      <c r="A6" t="s">
        <v>147</v>
      </c>
      <c r="B6">
        <f>COUNTIF('General Assessment'!A12:A26, "&lt;&gt;")</f>
        <v>10</v>
      </c>
    </row>
    <row r="7" spans="1:19">
      <c r="S7" t="s">
        <v>148</v>
      </c>
    </row>
    <row r="9" spans="1:19">
      <c r="A9" t="s">
        <v>149</v>
      </c>
    </row>
    <row r="11" spans="1:19">
      <c r="A11" t="s">
        <v>139</v>
      </c>
    </row>
    <row r="12" spans="1:19">
      <c r="B12" t="s">
        <v>139</v>
      </c>
      <c r="C12" s="59">
        <v>1</v>
      </c>
      <c r="D12" s="59">
        <v>2</v>
      </c>
      <c r="E12" s="59">
        <v>3</v>
      </c>
      <c r="F12" s="59">
        <v>4</v>
      </c>
      <c r="G12" s="59">
        <v>5</v>
      </c>
      <c r="H12" s="59">
        <v>6</v>
      </c>
      <c r="I12" s="59">
        <v>7</v>
      </c>
      <c r="J12" s="59">
        <v>8</v>
      </c>
      <c r="K12" s="59">
        <v>9</v>
      </c>
      <c r="L12" s="59">
        <v>10</v>
      </c>
      <c r="M12" s="59">
        <v>11</v>
      </c>
      <c r="N12" s="59">
        <v>12</v>
      </c>
      <c r="O12" s="59">
        <v>13</v>
      </c>
      <c r="P12" s="59">
        <v>14</v>
      </c>
      <c r="Q12" s="59">
        <v>15</v>
      </c>
      <c r="R12" s="59">
        <v>16</v>
      </c>
      <c r="S12" s="59">
        <v>17</v>
      </c>
    </row>
    <row r="13" spans="1:19">
      <c r="A13" t="s">
        <v>142</v>
      </c>
      <c r="B13" s="12" cm="1">
        <f t="array" ref="B13">IFERROR(INDEX(C13:R13, MATCH(TRUE, C13:R13&gt;0, 0)), 0)</f>
        <v>0</v>
      </c>
      <c r="C13" s="40">
        <f>SUM(C15:C17)</f>
        <v>0</v>
      </c>
      <c r="D13" s="40">
        <f t="shared" ref="D13:R13" si="1">SUM(D15:D17)</f>
        <v>0</v>
      </c>
      <c r="E13" s="40">
        <f t="shared" si="1"/>
        <v>0</v>
      </c>
      <c r="F13" s="40">
        <f t="shared" si="1"/>
        <v>0</v>
      </c>
      <c r="G13" s="40">
        <f t="shared" si="1"/>
        <v>0</v>
      </c>
      <c r="H13" s="40" t="e">
        <f t="shared" si="1"/>
        <v>#DIV/0!</v>
      </c>
      <c r="I13" s="40" t="e">
        <f t="shared" si="1"/>
        <v>#DIV/0!</v>
      </c>
      <c r="J13" s="40" t="e">
        <f t="shared" si="1"/>
        <v>#DIV/0!</v>
      </c>
      <c r="K13" s="40" t="e">
        <f t="shared" si="1"/>
        <v>#DIV/0!</v>
      </c>
      <c r="L13" s="40" t="e">
        <f t="shared" si="1"/>
        <v>#DIV/0!</v>
      </c>
      <c r="M13" s="40" t="e">
        <f t="shared" si="1"/>
        <v>#DIV/0!</v>
      </c>
      <c r="N13" s="40" t="e">
        <f t="shared" si="1"/>
        <v>#DIV/0!</v>
      </c>
      <c r="O13" s="40" t="e">
        <f t="shared" si="1"/>
        <v>#DIV/0!</v>
      </c>
      <c r="P13" s="40" t="e">
        <f t="shared" si="1"/>
        <v>#DIV/0!</v>
      </c>
      <c r="Q13" s="40" t="e">
        <f t="shared" si="1"/>
        <v>#DIV/0!</v>
      </c>
      <c r="R13" s="40" t="e">
        <f t="shared" si="1"/>
        <v>#DIV/0!</v>
      </c>
    </row>
    <row r="14" spans="1:19">
      <c r="A14" t="s">
        <v>143</v>
      </c>
      <c r="B14" s="13">
        <f>100%-B13</f>
        <v>1</v>
      </c>
      <c r="C14" s="13">
        <f>100%-C13</f>
        <v>1</v>
      </c>
      <c r="D14" s="13">
        <f t="shared" ref="D14:R14" si="2">100%-D13</f>
        <v>1</v>
      </c>
      <c r="E14" s="13">
        <f t="shared" si="2"/>
        <v>1</v>
      </c>
      <c r="F14" s="13">
        <f t="shared" si="2"/>
        <v>1</v>
      </c>
      <c r="G14" s="13">
        <f t="shared" si="2"/>
        <v>1</v>
      </c>
      <c r="H14" s="13" t="e">
        <f t="shared" si="2"/>
        <v>#DIV/0!</v>
      </c>
      <c r="I14" s="13" t="e">
        <f t="shared" si="2"/>
        <v>#DIV/0!</v>
      </c>
      <c r="J14" s="13" t="e">
        <f t="shared" si="2"/>
        <v>#DIV/0!</v>
      </c>
      <c r="K14" s="13" t="e">
        <f t="shared" si="2"/>
        <v>#DIV/0!</v>
      </c>
      <c r="L14" s="13" t="e">
        <f t="shared" si="2"/>
        <v>#DIV/0!</v>
      </c>
      <c r="M14" s="13" t="e">
        <f t="shared" si="2"/>
        <v>#DIV/0!</v>
      </c>
      <c r="N14" s="13" t="e">
        <f t="shared" si="2"/>
        <v>#DIV/0!</v>
      </c>
      <c r="O14" s="13" t="e">
        <f t="shared" si="2"/>
        <v>#DIV/0!</v>
      </c>
      <c r="P14" s="13" t="e">
        <f t="shared" si="2"/>
        <v>#DIV/0!</v>
      </c>
      <c r="Q14" s="13" t="e">
        <f t="shared" si="2"/>
        <v>#DIV/0!</v>
      </c>
      <c r="R14" s="13" t="e">
        <f t="shared" si="2"/>
        <v>#DIV/0!</v>
      </c>
    </row>
    <row r="15" spans="1:19">
      <c r="A15" t="s">
        <v>145</v>
      </c>
      <c r="B15" s="12">
        <f>HLOOKUP(B13,C13:R16,3)</f>
        <v>0</v>
      </c>
      <c r="C15" s="12">
        <f>COUNTIFS('Solution Category Requirements'!$A$19:$A$212,"&gt;"&amp;C12,'Solution Category Requirements'!$A$19:$A$212,"&lt;"&amp;D12,'Solution Category Requirements'!$D$19:$D$212,"Yes")/C18</f>
        <v>0</v>
      </c>
      <c r="D15" s="12">
        <f>COUNTIFS('Solution Category Requirements'!$A$19:$A$212,"&gt;"&amp;D12,'Solution Category Requirements'!$A$19:$A$212,"&lt;"&amp;E12,'Solution Category Requirements'!$D$19:$D$212,"Yes")/D18</f>
        <v>0</v>
      </c>
      <c r="E15" s="12">
        <f>COUNTIFS('Solution Category Requirements'!$A$19:$A$212,"&gt;"&amp;E12,'Solution Category Requirements'!$A$19:$A$212,"&lt;"&amp;F12,'Solution Category Requirements'!$D$19:$D$212,"Yes")/E18</f>
        <v>0</v>
      </c>
      <c r="F15" s="12">
        <f>COUNTIFS('Solution Category Requirements'!$A$19:$A$212,"&gt;"&amp;F12,'Solution Category Requirements'!$A$19:$A$212,"&lt;"&amp;G12,'Solution Category Requirements'!$D$19:$D$212,"Yes")/F18</f>
        <v>0</v>
      </c>
      <c r="G15" s="12">
        <f>COUNTIFS('Solution Category Requirements'!$A$19:$A$212,"&gt;"&amp;G12,'Solution Category Requirements'!$A$19:$A$212,"&lt;"&amp;H12,'Solution Category Requirements'!$D$19:$D$212,"Yes")/G18</f>
        <v>0</v>
      </c>
      <c r="H15" s="12" t="e">
        <f>COUNTIFS('Solution Category Requirements'!$A$19:$A$212,"&gt;"&amp;H12,'Solution Category Requirements'!$A$19:$A$212,"&lt;"&amp;I12,'Solution Category Requirements'!$D$19:$D$212,"Yes")/H18</f>
        <v>#DIV/0!</v>
      </c>
      <c r="I15" s="12" t="e">
        <f>COUNTIFS('Solution Category Requirements'!$A$19:$A$212,"&gt;"&amp;I12,'Solution Category Requirements'!$A$19:$A$212,"&lt;"&amp;J12,'Solution Category Requirements'!$D$19:$D$212,"Yes")/I18</f>
        <v>#DIV/0!</v>
      </c>
      <c r="J15" s="12" t="e">
        <f>COUNTIFS('Solution Category Requirements'!$A$19:$A$212,"&gt;"&amp;J12,'Solution Category Requirements'!$A$19:$A$212,"&lt;"&amp;K12,'Solution Category Requirements'!$D$19:$D$212,"Yes")/J18</f>
        <v>#DIV/0!</v>
      </c>
      <c r="K15" s="12" t="e">
        <f>COUNTIFS('Solution Category Requirements'!$A$19:$A$212,"&gt;"&amp;K12,'Solution Category Requirements'!$A$19:$A$212,"&lt;"&amp;L12,'Solution Category Requirements'!$D$19:$D$212,"Yes")/K18</f>
        <v>#DIV/0!</v>
      </c>
      <c r="L15" s="12" t="e">
        <f>COUNTIFS('Solution Category Requirements'!$A$19:$A$212,"&gt;"&amp;L12,'Solution Category Requirements'!$A$19:$A$212,"&lt;"&amp;M12,'Solution Category Requirements'!$D$19:$D$212,"Yes")/L18</f>
        <v>#DIV/0!</v>
      </c>
      <c r="M15" s="12" t="e">
        <f>COUNTIFS('Solution Category Requirements'!$A$19:$A$212,"&gt;"&amp;M12,'Solution Category Requirements'!$A$19:$A$212,"&lt;"&amp;N12,'Solution Category Requirements'!$D$19:$D$212,"Yes")/M18</f>
        <v>#DIV/0!</v>
      </c>
      <c r="N15" s="12" t="e">
        <f>COUNTIFS('Solution Category Requirements'!$A$19:$A$212,"&gt;"&amp;N12,'Solution Category Requirements'!$A$19:$A$212,"&lt;"&amp;O12,'Solution Category Requirements'!$D$19:$D$212,"Yes")/N18</f>
        <v>#DIV/0!</v>
      </c>
      <c r="O15" s="12" t="e">
        <f>COUNTIFS('Solution Category Requirements'!$A$19:$A$212,"&gt;"&amp;O12,'Solution Category Requirements'!$A$19:$A$212,"&lt;"&amp;P12,'Solution Category Requirements'!$D$19:$D$212,"Yes")/O18</f>
        <v>#DIV/0!</v>
      </c>
      <c r="P15" s="12" t="e">
        <f>COUNTIFS('Solution Category Requirements'!$A$19:$A$212,"&gt;"&amp;P12,'Solution Category Requirements'!$A$19:$A$212,"&lt;"&amp;Q12,'Solution Category Requirements'!$D$19:$D$212,"Yes")/P18</f>
        <v>#DIV/0!</v>
      </c>
      <c r="Q15" s="12" t="e">
        <f>COUNTIFS('Solution Category Requirements'!$A$19:$A$212,"&gt;"&amp;Q12,'Solution Category Requirements'!$A$19:$A$212,"&lt;"&amp;R12,'Solution Category Requirements'!$D$19:$D$212,"Yes")/Q18</f>
        <v>#DIV/0!</v>
      </c>
      <c r="R15" s="12" t="e">
        <f>COUNTIFS('Solution Category Requirements'!$A$19:$A$212,"&gt;"&amp;R12,'Solution Category Requirements'!$A$19:$A$212,"&lt;"&amp;S12,'Solution Category Requirements'!$D$19:$D$212,"Yes")/R18</f>
        <v>#DIV/0!</v>
      </c>
    </row>
    <row r="16" spans="1:19">
      <c r="A16" t="s">
        <v>146</v>
      </c>
      <c r="B16" s="12">
        <f>HLOOKUP(B13,C13:R16,4)</f>
        <v>0</v>
      </c>
      <c r="C16" s="12">
        <f>COUNTIFS('Solution Category Requirements'!$A$19:$A$212,"&gt;"&amp;C12,'Solution Category Requirements'!$A$19:$A$212,"&lt;"&amp;D12,'Solution Category Requirements'!$D$19:$D$212,"No")/C18</f>
        <v>0</v>
      </c>
      <c r="D16" s="12">
        <f>COUNTIFS('Solution Category Requirements'!$A$19:$A$212,"&gt;"&amp;D12,'Solution Category Requirements'!$A$19:$A$212,"&lt;"&amp;E12,'Solution Category Requirements'!$D$19:$D$212,"No")/D18</f>
        <v>0</v>
      </c>
      <c r="E16" s="12">
        <f>COUNTIFS('Solution Category Requirements'!$A$19:$A$212,"&gt;"&amp;E12,'Solution Category Requirements'!$A$19:$A$212,"&lt;"&amp;F12,'Solution Category Requirements'!$D$19:$D$212,"No")/E18</f>
        <v>0</v>
      </c>
      <c r="F16" s="12">
        <f>COUNTIFS('Solution Category Requirements'!$A$19:$A$212,"&gt;"&amp;F12,'Solution Category Requirements'!$A$19:$A$212,"&lt;"&amp;G12,'Solution Category Requirements'!$D$19:$D$212,"No")/F18</f>
        <v>0</v>
      </c>
      <c r="G16" s="12">
        <f>COUNTIFS('Solution Category Requirements'!$A$19:$A$212,"&gt;"&amp;G12,'Solution Category Requirements'!$A$19:$A$212,"&lt;"&amp;H12,'Solution Category Requirements'!$D$19:$D$212,"No")/G18</f>
        <v>0</v>
      </c>
      <c r="H16" s="12" t="e">
        <f>COUNTIFS('Solution Category Requirements'!$A$19:$A$212,"&gt;"&amp;H12,'Solution Category Requirements'!$A$19:$A$212,"&lt;"&amp;I12,'Solution Category Requirements'!$D$19:$D$212,"No")/H18</f>
        <v>#DIV/0!</v>
      </c>
      <c r="I16" s="12" t="e">
        <f>COUNTIFS('Solution Category Requirements'!$A$19:$A$212,"&gt;"&amp;I12,'Solution Category Requirements'!$A$19:$A$212,"&lt;"&amp;J12,'Solution Category Requirements'!$D$19:$D$212,"No")/I18</f>
        <v>#DIV/0!</v>
      </c>
      <c r="J16" s="12" t="e">
        <f>COUNTIFS('Solution Category Requirements'!$A$19:$A$212,"&gt;"&amp;J12,'Solution Category Requirements'!$A$19:$A$212,"&lt;"&amp;K12,'Solution Category Requirements'!$D$19:$D$212,"No")/J18</f>
        <v>#DIV/0!</v>
      </c>
      <c r="K16" s="12" t="e">
        <f>COUNTIFS('Solution Category Requirements'!$A$19:$A$212,"&gt;"&amp;K12,'Solution Category Requirements'!$A$19:$A$212,"&lt;"&amp;L12,'Solution Category Requirements'!$D$19:$D$212,"No")/K18</f>
        <v>#DIV/0!</v>
      </c>
      <c r="L16" s="12" t="e">
        <f>COUNTIFS('Solution Category Requirements'!$A$19:$A$212,"&gt;"&amp;L12,'Solution Category Requirements'!$A$19:$A$212,"&lt;"&amp;M12,'Solution Category Requirements'!$D$19:$D$212,"No")/L18</f>
        <v>#DIV/0!</v>
      </c>
      <c r="M16" s="12" t="e">
        <f>COUNTIFS('Solution Category Requirements'!$A$19:$A$212,"&gt;"&amp;M12,'Solution Category Requirements'!$A$19:$A$212,"&lt;"&amp;N12,'Solution Category Requirements'!$D$19:$D$212,"No")/M18</f>
        <v>#DIV/0!</v>
      </c>
      <c r="N16" s="12" t="e">
        <f>COUNTIFS('Solution Category Requirements'!$A$19:$A$212,"&gt;"&amp;N12,'Solution Category Requirements'!$A$19:$A$212,"&lt;"&amp;O12,'Solution Category Requirements'!$D$19:$D$212,"No")/N18</f>
        <v>#DIV/0!</v>
      </c>
      <c r="O16" s="12" t="e">
        <f>COUNTIFS('Solution Category Requirements'!$A$19:$A$212,"&gt;"&amp;O12,'Solution Category Requirements'!$A$19:$A$212,"&lt;"&amp;P12,'Solution Category Requirements'!$D$19:$D$212,"No")/O18</f>
        <v>#DIV/0!</v>
      </c>
      <c r="P16" s="12" t="e">
        <f>COUNTIFS('Solution Category Requirements'!$A$19:$A$212,"&gt;"&amp;P12,'Solution Category Requirements'!$A$19:$A$212,"&lt;"&amp;Q12,'Solution Category Requirements'!$D$19:$D$212,"No")/P18</f>
        <v>#DIV/0!</v>
      </c>
      <c r="Q16" s="12" t="e">
        <f>COUNTIFS('Solution Category Requirements'!$A$19:$A$212,"&gt;"&amp;Q12,'Solution Category Requirements'!$A$19:$A$212,"&lt;"&amp;R12,'Solution Category Requirements'!$D$19:$D$212,"No")/Q18</f>
        <v>#DIV/0!</v>
      </c>
      <c r="R16" s="12" t="e">
        <f>COUNTIFS('Solution Category Requirements'!$A$19:$A$212,"&gt;"&amp;R12,'Solution Category Requirements'!$A$19:$A$212,"&lt;"&amp;S12,'Solution Category Requirements'!$D$19:$D$212,"No")/R18</f>
        <v>#DIV/0!</v>
      </c>
    </row>
    <row r="17" spans="1:20">
      <c r="A17" t="s">
        <v>150</v>
      </c>
      <c r="B17" s="12">
        <f>HLOOKUP(B14,C14:R17,4)</f>
        <v>0</v>
      </c>
      <c r="C17" s="12">
        <f>COUNTIFS('Solution Category Requirements'!$A$19:$A$212,"&gt;"&amp;C12,'Solution Category Requirements'!$A$19:$A$212,"&lt;"&amp;D12,'Solution Category Requirements'!$D$19:$D$212,"NA")/C18</f>
        <v>0</v>
      </c>
      <c r="D17" s="12">
        <f>COUNTIFS('Solution Category Requirements'!$A$19:$A$212,"&gt;"&amp;D12,'Solution Category Requirements'!$A$19:$A$212,"&lt;"&amp;D12,'Solution Category Requirements'!$D$19:$D$212,"NA")/D18</f>
        <v>0</v>
      </c>
      <c r="E17" s="12">
        <f>COUNTIFS('Solution Category Requirements'!$A$19:$A$212,"&gt;"&amp;E12,'Solution Category Requirements'!$A$19:$A$212,"&lt;"&amp;F12,'Solution Category Requirements'!$D$19:$D$212,"NA")/E18</f>
        <v>0</v>
      </c>
      <c r="F17" s="12">
        <f>COUNTIFS('Solution Category Requirements'!$A$19:$A$212,"&gt;"&amp;F12,'Solution Category Requirements'!$A$19:$A$212,"&lt;"&amp;G12,'Solution Category Requirements'!$D$19:$D$212,"NA")/F18</f>
        <v>0</v>
      </c>
      <c r="G17" s="12">
        <f>COUNTIFS('Solution Category Requirements'!$A$19:$A$212,"&gt;"&amp;G12,'Solution Category Requirements'!$A$19:$A$212,"&lt;"&amp;H12,'Solution Category Requirements'!$D$19:$D$212,"NA")/G18</f>
        <v>0</v>
      </c>
      <c r="H17" s="12" t="e">
        <f>COUNTIFS('Solution Category Requirements'!$A$19:$A$212,"&gt;"&amp;H12,'Solution Category Requirements'!$A$19:$A$212,"&lt;"&amp;I12,'Solution Category Requirements'!$D$19:$D$212,"NA")/H18</f>
        <v>#DIV/0!</v>
      </c>
      <c r="I17" s="12" t="e">
        <f>COUNTIFS('Solution Category Requirements'!$A$19:$A$212,"&gt;"&amp;I12,'Solution Category Requirements'!$A$19:$A$212,"&lt;"&amp;J12,'Solution Category Requirements'!$D$19:$D$212,"NA")/I18</f>
        <v>#DIV/0!</v>
      </c>
      <c r="J17" s="12" t="e">
        <f>COUNTIFS('Solution Category Requirements'!$A$19:$A$212,"&gt;"&amp;J12,'Solution Category Requirements'!$A$19:$A$212,"&lt;"&amp;K12,'Solution Category Requirements'!$D$19:$D$212,"NA")/J18</f>
        <v>#DIV/0!</v>
      </c>
      <c r="K17" s="12" t="e">
        <f>COUNTIFS('Solution Category Requirements'!$A$19:$A$212,"&gt;"&amp;K12,'Solution Category Requirements'!$A$19:$A$212,"&lt;"&amp;L12,'Solution Category Requirements'!$D$19:$D$212,"NA")/K18</f>
        <v>#DIV/0!</v>
      </c>
      <c r="L17" s="12" t="e">
        <f>COUNTIFS('Solution Category Requirements'!$A$19:$A$212,"&gt;"&amp;L12,'Solution Category Requirements'!$A$19:$A$212,"&lt;"&amp;M12,'Solution Category Requirements'!$D$19:$D$212,"NA")/L18</f>
        <v>#DIV/0!</v>
      </c>
      <c r="M17" s="12" t="e">
        <f>COUNTIFS('Solution Category Requirements'!$A$19:$A$212,"&gt;"&amp;M12,'Solution Category Requirements'!$A$19:$A$212,"&lt;"&amp;N12,'Solution Category Requirements'!$D$19:$D$212,"NA")/M18</f>
        <v>#DIV/0!</v>
      </c>
      <c r="N17" s="12" t="e">
        <f>COUNTIFS('Solution Category Requirements'!$A$19:$A$212,"&gt;"&amp;N12,'Solution Category Requirements'!$A$19:$A$212,"&lt;"&amp;O12,'Solution Category Requirements'!$D$19:$D$212,"NA")/N18</f>
        <v>#DIV/0!</v>
      </c>
      <c r="O17" s="12" t="e">
        <f>COUNTIFS('Solution Category Requirements'!$A$19:$A$212,"&gt;"&amp;O12,'Solution Category Requirements'!$A$19:$A$212,"&lt;"&amp;P12,'Solution Category Requirements'!$D$19:$D$212,"NA")/O8</f>
        <v>#DIV/0!</v>
      </c>
      <c r="P17" s="12" t="e">
        <f>COUNTIFS('Solution Category Requirements'!$A$19:$A$212,"&gt;"&amp;P12,'Solution Category Requirements'!$A$19:$A$212,"&lt;"&amp;Q12,'Solution Category Requirements'!$D$19:$D$212,"NA")/P18</f>
        <v>#DIV/0!</v>
      </c>
      <c r="Q17" s="12" t="e">
        <f>COUNTIFS('Solution Category Requirements'!$A$19:$A$212,"&gt;"&amp;Q12,'Solution Category Requirements'!$A$19:$A$212,"&lt;"&amp;R12,'Solution Category Requirements'!$D$19:$D$212,"NA")/Q18</f>
        <v>#DIV/0!</v>
      </c>
      <c r="R17" s="12" t="e">
        <f>COUNTIFS('Solution Category Requirements'!$A$19:$A$212,"&gt;"&amp;R12,'Solution Category Requirements'!$A$19:$A$212,"&lt;"&amp;S12,'Solution Category Requirements'!$D$19:$D$212,"NA")/R18</f>
        <v>#DIV/0!</v>
      </c>
    </row>
    <row r="18" spans="1:20">
      <c r="A18" t="s">
        <v>151</v>
      </c>
      <c r="B18" s="12"/>
      <c r="C18" s="41">
        <f>COUNTIFS('Solution Category Requirements'!$A$21:$A$340,"&gt;"&amp;C12,'Solution Category Requirements'!$A$21:$A$340,"&lt;"&amp;D12)</f>
        <v>10</v>
      </c>
      <c r="D18" s="41">
        <f>COUNTIFS('Solution Category Requirements'!$A$21:$A$340,"&gt;"&amp;D12,'Solution Category Requirements'!$A$21:$A$340,"&lt;"&amp;E12)</f>
        <v>8</v>
      </c>
      <c r="E18" s="41">
        <f>COUNTIFS('Solution Category Requirements'!$A$21:$A$340,"&gt;"&amp;E12,'Solution Category Requirements'!$A$21:$A$340,"&lt;"&amp;F12)</f>
        <v>14</v>
      </c>
      <c r="F18" s="41">
        <f>COUNTIFS('Solution Category Requirements'!$A$21:$A$340,"&gt;"&amp;F12,'Solution Category Requirements'!$A$21:$A$340,"&lt;"&amp;G12)</f>
        <v>12</v>
      </c>
      <c r="G18" s="41">
        <f>COUNTIFS('Solution Category Requirements'!$A$21:$A$340,"&gt;"&amp;G12,'Solution Category Requirements'!$A$21:$A$340,"&lt;"&amp;H12)</f>
        <v>15</v>
      </c>
      <c r="H18" s="41">
        <f>COUNTIFS('Solution Category Requirements'!$A$21:$A$340,"&gt;"&amp;H12,'Solution Category Requirements'!$A$21:$A$340,"&lt;"&amp;I12)</f>
        <v>0</v>
      </c>
      <c r="I18" s="41">
        <f>COUNTIFS('Solution Category Requirements'!$A$21:$A$340,"&gt;"&amp;I12,'Solution Category Requirements'!$A$21:$A$340,"&lt;"&amp;J12)</f>
        <v>0</v>
      </c>
      <c r="J18" s="41">
        <f>COUNTIFS('Solution Category Requirements'!$A$21:$A$340,"&gt;"&amp;J12,'Solution Category Requirements'!$A$21:$A$340,"&lt;"&amp;K12)</f>
        <v>0</v>
      </c>
      <c r="K18" s="41">
        <f>COUNTIFS('Solution Category Requirements'!$A$21:$A$340,"&gt;"&amp;K12,'Solution Category Requirements'!$A$21:$A$340,"&lt;"&amp;L12)</f>
        <v>0</v>
      </c>
      <c r="L18" s="41">
        <f>COUNTIFS('Solution Category Requirements'!$A$21:$A$340,"&gt;"&amp;L12,'Solution Category Requirements'!$A$21:$A$340,"&lt;"&amp;M12)</f>
        <v>0</v>
      </c>
      <c r="M18" s="41">
        <f>COUNTIFS('Solution Category Requirements'!$A$21:$A$340,"&gt;"&amp;M12,'Solution Category Requirements'!$A$21:$A$340,"&lt;"&amp;N12)</f>
        <v>0</v>
      </c>
      <c r="N18" s="41">
        <f>COUNTIFS('Solution Category Requirements'!$A$21:$A$340,"&gt;"&amp;N12,'Solution Category Requirements'!$A$21:$A$340,"&lt;"&amp;O12)</f>
        <v>0</v>
      </c>
      <c r="O18" s="41">
        <f>COUNTIFS('Solution Category Requirements'!$A$21:$A$340,"&gt;"&amp;O12,'Solution Category Requirements'!$A$21:$A$340,"&lt;"&amp;P12)</f>
        <v>0</v>
      </c>
      <c r="P18" s="41">
        <f>COUNTIFS('Solution Category Requirements'!$A$21:$A$340,"&gt;"&amp;P12,'Solution Category Requirements'!$A$21:$A$340,"&lt;"&amp;Q12)</f>
        <v>0</v>
      </c>
      <c r="Q18" s="41">
        <f>COUNTIFS('Solution Category Requirements'!$A$21:$A$340,"&gt;"&amp;Q12,'Solution Category Requirements'!$A$21:$A$340,"&lt;"&amp;R12)</f>
        <v>0</v>
      </c>
      <c r="R18" s="41">
        <f>COUNTIFS('Solution Category Requirements'!$A$21:$A$340,"&gt;"&amp;R12,'Solution Category Requirements'!$A$21:$A$340,"&lt;"&amp;S12)</f>
        <v>0</v>
      </c>
    </row>
    <row r="20" spans="1:20">
      <c r="A20" t="s">
        <v>152</v>
      </c>
      <c r="C20" s="61">
        <f>MATCH(D12,'Solution Category Requirements'!$A$19:$A$340,0)-MATCH(C12,'Solution Category Requirements'!$A$19:$A$340,0)-1</f>
        <v>10</v>
      </c>
      <c r="D20" s="61">
        <f>MATCH(E12,'Solution Category Requirements'!$A$19:$A$340,0)-MATCH(D12,'Solution Category Requirements'!$A$19:$A$340,0)-1</f>
        <v>8</v>
      </c>
      <c r="E20" s="61">
        <f>MATCH(F12,'Solution Category Requirements'!$A$19:$A$340,0)-MATCH(E12,'Solution Category Requirements'!$A$19:$A$340,0)-1</f>
        <v>14</v>
      </c>
      <c r="F20" s="61">
        <f>MATCH(G12,'Solution Category Requirements'!$A$19:$A$340,0)-MATCH(F12,'Solution Category Requirements'!$A$19:$A$340,0)-1</f>
        <v>12</v>
      </c>
      <c r="G20" s="61" t="e">
        <f>MATCH(H12,'Solution Category Requirements'!$A$19:$A$340,0)-MATCH(G12,'Solution Category Requirements'!$A$19:$A$340,0)-1</f>
        <v>#N/A</v>
      </c>
      <c r="H20" s="61" t="e">
        <f>MATCH(I12,'Solution Category Requirements'!$A$19:$A$340,0)-MATCH(H12,'Solution Category Requirements'!$A$19:$A$340,0)-1</f>
        <v>#N/A</v>
      </c>
      <c r="I20" s="61" t="e">
        <f>MATCH(J12,'Solution Category Requirements'!$A$19:$A$340,0)-MATCH(I12,'Solution Category Requirements'!$A$19:$A$340,0)-1</f>
        <v>#N/A</v>
      </c>
      <c r="J20" s="61" t="e">
        <f>MATCH(K12,'Solution Category Requirements'!$A$19:$A$340,0)-MATCH(J12,'Solution Category Requirements'!$A$19:$A$340,0)-1</f>
        <v>#N/A</v>
      </c>
      <c r="K20" s="61" t="e">
        <f>MATCH(L12,'Solution Category Requirements'!$A$19:$A$340,0)-MATCH(K12,'Solution Category Requirements'!$A$19:$A$340,0)-1</f>
        <v>#N/A</v>
      </c>
      <c r="L20" s="61" t="e">
        <f>MATCH(M12,'Solution Category Requirements'!$A$19:$A$340,0)-MATCH(L12,'Solution Category Requirements'!$A$19:$A$340,0)-1</f>
        <v>#N/A</v>
      </c>
      <c r="M20" s="61" t="e">
        <f>MATCH(N12,'Solution Category Requirements'!$A$19:$A$340,0)-MATCH(M12,'Solution Category Requirements'!$A$19:$A$340,0)-1</f>
        <v>#N/A</v>
      </c>
      <c r="N20" s="61" t="e">
        <f>MATCH(O12,'Solution Category Requirements'!$A$20:$A$340,0)-MATCH(N12,'Solution Category Requirements'!$A$20:$A$340,0)-1</f>
        <v>#N/A</v>
      </c>
      <c r="O20" s="61" t="e">
        <f>MATCH(P12,'Solution Category Requirements'!$A$21:$A$340,0)-MATCH(O12,'Solution Category Requirements'!$A$21:$A$340,0)-1</f>
        <v>#N/A</v>
      </c>
      <c r="P20" s="61" t="e">
        <f>MATCH(Q12,'Solution Category Requirements'!$A$22:$A$340,0)-MATCH(P12,'Solution Category Requirements'!$A$22:$A$340,0)-1</f>
        <v>#N/A</v>
      </c>
      <c r="Q20" s="61" t="e">
        <f>MATCH(R12,'Solution Category Requirements'!$A$23:$A$340,0)-MATCH(Q12,'Solution Category Requirements'!$A$23:$A$340,0)-1</f>
        <v>#N/A</v>
      </c>
      <c r="R20" s="61" t="e">
        <f>MATCH(S12,'Solution Category Requirements'!$A$24:$A$340,0)-MATCH(R12,'Solution Category Requirements'!$A$24:$A$340,0)-1</f>
        <v>#N/A</v>
      </c>
      <c r="T20" t="s">
        <v>153</v>
      </c>
    </row>
    <row r="21" spans="1:20">
      <c r="T21" t="s">
        <v>154</v>
      </c>
    </row>
    <row r="22" spans="1:20">
      <c r="A22" t="s">
        <v>155</v>
      </c>
    </row>
    <row r="23" spans="1:20">
      <c r="B23" t="s">
        <v>10</v>
      </c>
      <c r="C23" t="s">
        <v>156</v>
      </c>
      <c r="D23" t="s">
        <v>157</v>
      </c>
      <c r="E23" t="s">
        <v>158</v>
      </c>
    </row>
    <row r="24" spans="1:20">
      <c r="A24" t="s">
        <v>159</v>
      </c>
      <c r="B24">
        <f>'General Assessment'!A7</f>
        <v>0</v>
      </c>
      <c r="C24">
        <f>'Solution Category Requirements'!A10</f>
        <v>0</v>
      </c>
    </row>
    <row r="25" spans="1:20">
      <c r="A25" t="s">
        <v>160</v>
      </c>
      <c r="B25">
        <f>'General Assessment'!A8</f>
        <v>0</v>
      </c>
      <c r="C25">
        <f>'Solution Category Requirements'!A11</f>
        <v>0</v>
      </c>
      <c r="D25">
        <f>J3</f>
        <v>5</v>
      </c>
    </row>
    <row r="26" spans="1:20">
      <c r="A26" t="s">
        <v>158</v>
      </c>
      <c r="B26">
        <f>SUM(B24:B25)</f>
        <v>0</v>
      </c>
      <c r="C26">
        <f>SUM(C24:C25)</f>
        <v>0</v>
      </c>
      <c r="D26">
        <f>SUM(D24:D25)</f>
        <v>5</v>
      </c>
      <c r="E26">
        <f>SUM(B26:D26)</f>
        <v>5</v>
      </c>
    </row>
    <row r="30" spans="1:20">
      <c r="A30" s="20" t="str">
        <f>IF(AND(N2=100%,E26=0),"Proceed","Do not submit")</f>
        <v>Do not submit</v>
      </c>
    </row>
  </sheetData>
  <conditionalFormatting sqref="C20:R20">
    <cfRule type="expression" dxfId="3"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xr3:uid="{49C2F550-4E88-52B7-BC24-6262E38B9057}">
      <selection activeCell="C22" sqref="C22"/>
    </sheetView>
  </sheetViews>
  <sheetFormatPr defaultRowHeight="14.45"/>
  <cols>
    <col min="1" max="1" width="55.42578125" bestFit="1" customWidth="1"/>
    <col min="2" max="2" width="36.85546875" customWidth="1"/>
    <col min="3" max="3" width="33" customWidth="1"/>
  </cols>
  <sheetData>
    <row r="1" spans="1:6">
      <c r="A1" s="27" t="s">
        <v>161</v>
      </c>
      <c r="F1">
        <v>0</v>
      </c>
    </row>
    <row r="2" spans="1:6">
      <c r="F2">
        <v>1</v>
      </c>
    </row>
    <row r="3" spans="1:6">
      <c r="A3" t="s">
        <v>162</v>
      </c>
      <c r="B3" t="s">
        <v>163</v>
      </c>
      <c r="C3" t="s">
        <v>164</v>
      </c>
      <c r="F3">
        <v>2</v>
      </c>
    </row>
    <row r="4" spans="1:6">
      <c r="A4" t="s">
        <v>165</v>
      </c>
      <c r="B4" t="s">
        <v>166</v>
      </c>
      <c r="C4" t="s">
        <v>167</v>
      </c>
      <c r="D4" t="s">
        <v>168</v>
      </c>
      <c r="F4">
        <v>3</v>
      </c>
    </row>
    <row r="5" spans="1:6">
      <c r="A5" t="s">
        <v>169</v>
      </c>
      <c r="B5" t="s">
        <v>170</v>
      </c>
      <c r="C5" t="s">
        <v>171</v>
      </c>
      <c r="F5">
        <v>4</v>
      </c>
    </row>
    <row r="6" spans="1:6">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D20EBF24-FBED-4B46-B2DB-D2F3E890AD1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4"/>
  <sheetViews>
    <sheetView workbookViewId="0" xr3:uid="{B043667B-FE28-5ED2-B16D-2E96AD968FC0}">
      <selection activeCell="A5" sqref="A5"/>
    </sheetView>
  </sheetViews>
  <sheetFormatPr defaultColWidth="9.140625" defaultRowHeight="14.45"/>
  <cols>
    <col min="1" max="1" width="14.5703125" style="1" customWidth="1"/>
    <col min="2" max="16384" width="9.140625" style="1"/>
  </cols>
  <sheetData>
    <row r="1" spans="1:1">
      <c r="A1" s="1" t="s">
        <v>172</v>
      </c>
    </row>
    <row r="2" spans="1:1">
      <c r="A2" s="1" t="s">
        <v>145</v>
      </c>
    </row>
    <row r="3" spans="1:1">
      <c r="A3" s="1" t="s">
        <v>146</v>
      </c>
    </row>
    <row r="4" spans="1:1">
      <c r="A4" s="1" t="s">
        <v>150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F691466-BBB4-45BD-844A-40D44A631740}"/>
</file>

<file path=customXml/itemProps2.xml><?xml version="1.0" encoding="utf-8"?>
<ds:datastoreItem xmlns:ds="http://schemas.openxmlformats.org/officeDocument/2006/customXml" ds:itemID="{2B4E5316-2CDA-4444-8209-65F6BF896B7E}"/>
</file>

<file path=customXml/itemProps3.xml><?xml version="1.0" encoding="utf-8"?>
<ds:datastoreItem xmlns:ds="http://schemas.openxmlformats.org/officeDocument/2006/customXml" ds:itemID="{0893BB2C-9572-4052-B0A1-88BE5C0BA4E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Choon Huat TAN (IMDA)</cp:lastModifiedBy>
  <cp:revision/>
  <dcterms:created xsi:type="dcterms:W3CDTF">2023-12-13T06:24:13Z</dcterms:created>
  <dcterms:modified xsi:type="dcterms:W3CDTF">2025-07-01T02:39:37Z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