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da-kayry\_Working\IDPs\Checklists\"/>
    </mc:Choice>
  </mc:AlternateContent>
  <workbookProtection workbookAlgorithmName="SHA-512" workbookHashValue="eOkzYj2uZ/Q7av6Ivx+JTeIUoPbo/QQ2HgEtbCip2YEy3SYOqC9aL+lZg3T6McK8AMNqc67OE6OKBTmViamY3g==" workbookSaltValue="jgU8aAbd87wN2dgA9ys8mw==" workbookSpinCount="100000" lockStructure="1"/>
  <bookViews>
    <workbookView xWindow="0" yWindow="0" windowWidth="20490" windowHeight="7620"/>
  </bookViews>
  <sheets>
    <sheet name="SME Self-Assessment Checklist" sheetId="1" r:id="rId1"/>
    <sheet name="Computation" sheetId="3" state="hidden" r:id="rId2"/>
    <sheet name="Recommendations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L8" i="3"/>
  <c r="L12" i="3" l="1"/>
  <c r="L13" i="3"/>
  <c r="L16" i="3"/>
  <c r="L41" i="2"/>
  <c r="L40" i="2"/>
  <c r="L39" i="2"/>
  <c r="L38" i="2"/>
  <c r="L37" i="2"/>
  <c r="K38" i="2" s="1"/>
  <c r="L36" i="2"/>
  <c r="L35" i="2"/>
  <c r="L34" i="2"/>
  <c r="L33" i="2"/>
  <c r="L32" i="2"/>
  <c r="L31" i="2"/>
  <c r="L30" i="2"/>
  <c r="L29" i="2"/>
  <c r="K29" i="2" s="1"/>
  <c r="L28" i="2"/>
  <c r="O4" i="2"/>
  <c r="P4" i="2"/>
  <c r="K33" i="2" l="1"/>
  <c r="N4" i="2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P22" i="3"/>
  <c r="N22" i="3"/>
  <c r="P23" i="3"/>
  <c r="N23" i="3"/>
  <c r="P24" i="3"/>
  <c r="N24" i="3"/>
  <c r="P25" i="3"/>
  <c r="N25" i="3"/>
  <c r="P26" i="3"/>
  <c r="N26" i="3"/>
  <c r="L20" i="3"/>
  <c r="P20" i="3"/>
  <c r="N20" i="3"/>
  <c r="P21" i="3"/>
  <c r="N21" i="3"/>
  <c r="L19" i="3"/>
  <c r="M19" i="3"/>
  <c r="L18" i="3"/>
  <c r="L17" i="3"/>
  <c r="L15" i="3"/>
  <c r="L14" i="3"/>
  <c r="P14" i="3"/>
  <c r="N14" i="3"/>
  <c r="P15" i="3"/>
  <c r="N15" i="3"/>
  <c r="P16" i="3"/>
  <c r="N16" i="3"/>
  <c r="P17" i="3"/>
  <c r="N17" i="3"/>
  <c r="P18" i="3"/>
  <c r="N18" i="3"/>
  <c r="P19" i="3"/>
  <c r="N19" i="3"/>
  <c r="M13" i="3"/>
  <c r="M12" i="3"/>
  <c r="P11" i="3"/>
  <c r="N11" i="3"/>
  <c r="P12" i="3"/>
  <c r="N12" i="3"/>
  <c r="P13" i="3"/>
  <c r="N13" i="3"/>
  <c r="L11" i="3"/>
  <c r="M10" i="3"/>
  <c r="L10" i="3"/>
  <c r="M9" i="3"/>
  <c r="L9" i="3"/>
  <c r="M7" i="3"/>
  <c r="L7" i="3"/>
  <c r="P8" i="3"/>
  <c r="N8" i="3"/>
  <c r="P9" i="3"/>
  <c r="N9" i="3"/>
  <c r="P10" i="3"/>
  <c r="N10" i="3"/>
  <c r="N7" i="3"/>
  <c r="P7" i="3"/>
  <c r="O3" i="2" l="1"/>
  <c r="O2" i="2" s="1"/>
  <c r="P3" i="2"/>
  <c r="P2" i="2" s="1"/>
  <c r="C44" i="3"/>
  <c r="C33" i="3"/>
  <c r="C37" i="3"/>
  <c r="C41" i="3"/>
  <c r="C42" i="3"/>
  <c r="C34" i="3"/>
  <c r="C38" i="3"/>
  <c r="C31" i="3"/>
  <c r="C35" i="3"/>
  <c r="C39" i="3"/>
  <c r="C43" i="3"/>
  <c r="C32" i="3"/>
  <c r="C36" i="3"/>
  <c r="C40" i="3"/>
  <c r="B32" i="3" l="1"/>
  <c r="B41" i="3"/>
  <c r="B36" i="3"/>
  <c r="G31" i="3" l="1"/>
  <c r="B37" i="1" s="1"/>
</calcChain>
</file>

<file path=xl/sharedStrings.xml><?xml version="1.0" encoding="utf-8"?>
<sst xmlns="http://schemas.openxmlformats.org/spreadsheetml/2006/main" count="489" uniqueCount="143">
  <si>
    <t>Question</t>
  </si>
  <si>
    <t>Option 1</t>
  </si>
  <si>
    <t>Option 2</t>
  </si>
  <si>
    <t>Option 3</t>
  </si>
  <si>
    <t>Option 4</t>
  </si>
  <si>
    <t>Option 5</t>
  </si>
  <si>
    <t>What was your annual turnover last year?</t>
  </si>
  <si>
    <t>&lt; $1 million</t>
  </si>
  <si>
    <t>$1 million to &lt; $10 million</t>
  </si>
  <si>
    <t>$10 million to &lt; $50 million</t>
  </si>
  <si>
    <t>$50 million to &lt; $100 million</t>
  </si>
  <si>
    <t>$100 million or more</t>
  </si>
  <si>
    <t>How many retail stores do you own/manage?</t>
  </si>
  <si>
    <t>2 to 5</t>
  </si>
  <si>
    <t>6 to 10</t>
  </si>
  <si>
    <t>&gt; 10</t>
  </si>
  <si>
    <t>&lt; 5</t>
  </si>
  <si>
    <t>5 to &lt; 20</t>
  </si>
  <si>
    <t>20 to &lt; 100</t>
  </si>
  <si>
    <t>100 to &lt; 200</t>
  </si>
  <si>
    <t>200 or more</t>
  </si>
  <si>
    <t>Fibre Broadband</t>
  </si>
  <si>
    <t>Mobile Broadband</t>
  </si>
  <si>
    <t>Free Broadband</t>
  </si>
  <si>
    <t>No connectivity</t>
  </si>
  <si>
    <t>Where is the majority of your products sourced from?</t>
  </si>
  <si>
    <t xml:space="preserve">Local </t>
  </si>
  <si>
    <t>Overseas</t>
  </si>
  <si>
    <t>Do you market and sell your own brand of products?</t>
  </si>
  <si>
    <t>Yes</t>
  </si>
  <si>
    <t>No</t>
  </si>
  <si>
    <t>How many product SKUs do you offer to your customer?</t>
  </si>
  <si>
    <t>&lt; 100</t>
  </si>
  <si>
    <t>100 to 299</t>
  </si>
  <si>
    <t>300 to 1000</t>
  </si>
  <si>
    <t>&gt; 1000</t>
  </si>
  <si>
    <t>Do you have periodic business reports? e.g. Sales, Financial etc</t>
  </si>
  <si>
    <t>Do you think store layout is important to drive sales for your business?</t>
  </si>
  <si>
    <r>
      <t xml:space="preserve">How do you </t>
    </r>
    <r>
      <rPr>
        <u/>
        <sz val="11"/>
        <color theme="1"/>
        <rFont val="Calibri"/>
        <family val="2"/>
        <scheme val="minor"/>
      </rPr>
      <t>most</t>
    </r>
    <r>
      <rPr>
        <sz val="11"/>
        <color theme="1"/>
        <rFont val="Calibri"/>
        <family val="2"/>
        <scheme val="minor"/>
      </rPr>
      <t xml:space="preserve"> often decide where to place your goods in your stores?</t>
    </r>
  </si>
  <si>
    <t>Trial and Error</t>
  </si>
  <si>
    <t>Based on Sales people suggestions</t>
  </si>
  <si>
    <t>Based on what I see my competitors do</t>
  </si>
  <si>
    <t>Based on general Sales data</t>
  </si>
  <si>
    <t>Based on store traffic analyses</t>
  </si>
  <si>
    <t>Do you sell your products online?</t>
  </si>
  <si>
    <t>Do you use Social Media to promote your business?</t>
  </si>
  <si>
    <t>How do you manage your inventory?</t>
  </si>
  <si>
    <t>Paper records</t>
  </si>
  <si>
    <t>Excel spreadsheets</t>
  </si>
  <si>
    <t>ERP / Inventory Management System</t>
  </si>
  <si>
    <t xml:space="preserve"> Logistics Service Provider</t>
  </si>
  <si>
    <t>Do you sell to overseas customers?</t>
  </si>
  <si>
    <t>Do you provide delivery services?</t>
  </si>
  <si>
    <t>What is the average transaction amount in each sale?</t>
  </si>
  <si>
    <t>&lt; $10</t>
  </si>
  <si>
    <t>Do you have personal data about your Customers? (e.g. through membership programmes, mailing lists, contact lists)</t>
  </si>
  <si>
    <t>I leave it to my IT vendor(s)</t>
  </si>
  <si>
    <t xml:space="preserve">Do you schedule regular system / data backups? </t>
  </si>
  <si>
    <t>Do you protect your computer systems against cybersecurity threats?</t>
  </si>
  <si>
    <t>Data Protection</t>
  </si>
  <si>
    <t>Cybersecurity</t>
  </si>
  <si>
    <t>Business Operations</t>
  </si>
  <si>
    <t>S/N</t>
  </si>
  <si>
    <t>Nature of Question</t>
  </si>
  <si>
    <t>SME Self-Asssessment Checklist</t>
  </si>
  <si>
    <t>Sector:</t>
  </si>
  <si>
    <t>Retail</t>
  </si>
  <si>
    <t>How many retail staff do you employ in total?</t>
  </si>
  <si>
    <t>What type of internet connectivity do you have at most of your retail store?</t>
  </si>
  <si>
    <t>Cash</t>
  </si>
  <si>
    <t>$11 to $100</t>
  </si>
  <si>
    <t>$101 to $500</t>
  </si>
  <si>
    <t>$501 to $1,000</t>
  </si>
  <si>
    <t>Stored value cards</t>
  </si>
  <si>
    <t>Debit / Credit Cards</t>
  </si>
  <si>
    <t>Online / Mobile Payment</t>
  </si>
  <si>
    <t>Payment Operations</t>
  </si>
  <si>
    <t>No Entry</t>
  </si>
  <si>
    <t>For every question, please choose the option that best describes your business</t>
  </si>
  <si>
    <t>ePayment</t>
  </si>
  <si>
    <t>Option(s) Chosen</t>
  </si>
  <si>
    <t>Recommended Solution (s)</t>
  </si>
  <si>
    <t>1 and 2</t>
  </si>
  <si>
    <t>1 or 2</t>
  </si>
  <si>
    <t>All except "Online/ Mobile Payment"</t>
  </si>
  <si>
    <t>Analysis</t>
  </si>
  <si>
    <t>Stage 1</t>
  </si>
  <si>
    <t>Integrated POS</t>
  </si>
  <si>
    <t>Inventory Mgt</t>
  </si>
  <si>
    <t>eCommerce</t>
  </si>
  <si>
    <t>Stage 2</t>
  </si>
  <si>
    <t>Mobile Enabled ePayment</t>
  </si>
  <si>
    <t>Mobile Enabled Order @ Shop</t>
  </si>
  <si>
    <t>Store Layout Opt</t>
  </si>
  <si>
    <t>Platform for Aggregation</t>
  </si>
  <si>
    <t>Stage 3</t>
  </si>
  <si>
    <t xml:space="preserve">Omni-Channel </t>
  </si>
  <si>
    <t>Product Authentication</t>
  </si>
  <si>
    <t>Global eMktplaces</t>
  </si>
  <si>
    <t>Collab. Digital Advertising</t>
  </si>
  <si>
    <t>Intelligent Conceirge Robot</t>
  </si>
  <si>
    <t>Recommendation</t>
  </si>
  <si>
    <r>
      <t xml:space="preserve">SME Self-Asssessment Checklist </t>
    </r>
    <r>
      <rPr>
        <b/>
        <i/>
        <sz val="14"/>
        <color rgb="FFC00000"/>
        <rFont val="Calibri"/>
        <family val="2"/>
        <scheme val="minor"/>
      </rPr>
      <t>(For Consultant/Business Advisor Use)</t>
    </r>
  </si>
  <si>
    <t>Your Digital Readiness Assessment:</t>
  </si>
  <si>
    <t>Company Name:</t>
  </si>
  <si>
    <t>&lt;$1 million</t>
  </si>
  <si>
    <t>$10 million to &lt;$50 million</t>
  </si>
  <si>
    <t>$1 million to &lt;$10 million</t>
  </si>
  <si>
    <t>$50 million to &lt;$100 million</t>
  </si>
  <si>
    <t>Match return</t>
  </si>
  <si>
    <t>Self-Checkout</t>
  </si>
  <si>
    <t>100 to &lt; 300</t>
  </si>
  <si>
    <t>&gt;1000</t>
  </si>
  <si>
    <t>Based on store traffic analysis</t>
  </si>
  <si>
    <t>ERP/Inventory Mgt System</t>
  </si>
  <si>
    <t>Outsourced to logistics service provider</t>
  </si>
  <si>
    <t>Debit/Credit cards</t>
  </si>
  <si>
    <t>$10 to &lt;$100</t>
  </si>
  <si>
    <t>$100 to &lt;$500</t>
  </si>
  <si>
    <t>$500 to &lt;$1000</t>
  </si>
  <si>
    <t>SME Answers</t>
  </si>
  <si>
    <t>2,3,4,5 - ePayment
3,4,5 - Omni-Channel</t>
  </si>
  <si>
    <t>I don't know</t>
  </si>
  <si>
    <t xml:space="preserve">2, 3, 4 or 5 - self-checkout
4,5 - Robot </t>
  </si>
  <si>
    <t>2, 3 or 4 - inventory mgt
3,4 - Integrated Pos</t>
  </si>
  <si>
    <t>"Based on store traffic analysis"</t>
  </si>
  <si>
    <t>All except 1</t>
  </si>
  <si>
    <t>Select</t>
  </si>
  <si>
    <t>&lt; Select &gt;</t>
  </si>
  <si>
    <t>&gt;=$1000</t>
  </si>
  <si>
    <t>&gt;=$1,000</t>
  </si>
  <si>
    <t>&lt;Optional&gt;</t>
  </si>
  <si>
    <t>Instructions</t>
  </si>
  <si>
    <t xml:space="preserve">3. Your "Digital Readiness Assessment" will be computed at the end of this page once you have completed the checklist. </t>
  </si>
  <si>
    <t>If you would like a more in-depth assessment and advisory, please speak with our friendly business advisors @ SME Centres.</t>
  </si>
  <si>
    <t>What is the major mode of payment used by your Customers?</t>
  </si>
  <si>
    <t>All - inventory
2 to 5 -  ecommerce</t>
  </si>
  <si>
    <t xml:space="preserve">1.The purpose of the self-assessment checklist is for you to assess where you are on the digitalisation roadmap. </t>
  </si>
  <si>
    <t>What type of internet connectivity do you have at most of your retail stores?</t>
  </si>
  <si>
    <t>Updated on November 2017</t>
  </si>
  <si>
    <r>
      <t xml:space="preserve">How do you </t>
    </r>
    <r>
      <rPr>
        <u/>
        <sz val="12"/>
        <color theme="1"/>
        <rFont val="Calibri"/>
        <family val="2"/>
        <scheme val="minor"/>
      </rPr>
      <t>most</t>
    </r>
    <r>
      <rPr>
        <sz val="12"/>
        <color theme="1"/>
        <rFont val="Calibri"/>
        <family val="2"/>
        <scheme val="minor"/>
      </rPr>
      <t xml:space="preserve"> often decide where to place your goods in your stores?</t>
    </r>
  </si>
  <si>
    <r>
      <t xml:space="preserve">2. Please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questions in this checklist for an accurate assessment. </t>
    </r>
  </si>
  <si>
    <t>IMDA Retail Industry Digital Guide - SME Self-Assessment Checklist - 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</si>
</sst>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1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Alignment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9" fontId="0" fillId="0" borderId="4" xfId="0" applyNumberForma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6" fontId="0" fillId="0" borderId="10" xfId="0" applyNumberForma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left" vertical="top" wrapText="1"/>
    </xf>
    <xf numFmtId="0" fontId="2" fillId="0" borderId="23" xfId="0" applyFont="1" applyBorder="1"/>
    <xf numFmtId="0" fontId="2" fillId="0" borderId="23" xfId="0" applyFont="1" applyBorder="1" applyAlignment="1">
      <alignment horizontal="left"/>
    </xf>
    <xf numFmtId="0" fontId="2" fillId="0" borderId="26" xfId="0" applyFont="1" applyBorder="1"/>
    <xf numFmtId="0" fontId="2" fillId="7" borderId="29" xfId="0" applyFont="1" applyFill="1" applyBorder="1"/>
    <xf numFmtId="0" fontId="2" fillId="0" borderId="19" xfId="0" applyFont="1" applyBorder="1"/>
    <xf numFmtId="0" fontId="2" fillId="0" borderId="33" xfId="0" applyFont="1" applyBorder="1"/>
    <xf numFmtId="0" fontId="2" fillId="0" borderId="36" xfId="0" applyFont="1" applyBorder="1"/>
    <xf numFmtId="0" fontId="0" fillId="0" borderId="0" xfId="0" applyAlignment="1" applyProtection="1"/>
    <xf numFmtId="0" fontId="0" fillId="0" borderId="0" xfId="0" applyAlignment="1" applyProtection="1">
      <alignment horizontal="left" vertical="top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5" fillId="0" borderId="0" xfId="0" applyFont="1" applyProtection="1"/>
    <xf numFmtId="0" fontId="0" fillId="0" borderId="0" xfId="0" applyAlignment="1" applyProtection="1">
      <alignment horizontal="center" wrapText="1"/>
    </xf>
    <xf numFmtId="0" fontId="2" fillId="0" borderId="46" xfId="0" applyFont="1" applyBorder="1"/>
    <xf numFmtId="0" fontId="2" fillId="4" borderId="0" xfId="0" applyFont="1" applyFill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0" fillId="7" borderId="30" xfId="0" applyFill="1" applyBorder="1" applyAlignment="1">
      <alignment horizontal="center" vertical="top" wrapText="1"/>
    </xf>
    <xf numFmtId="0" fontId="0" fillId="7" borderId="31" xfId="0" applyFill="1" applyBorder="1" applyAlignment="1">
      <alignment vertical="top"/>
    </xf>
    <xf numFmtId="0" fontId="0" fillId="0" borderId="34" xfId="0" applyBorder="1" applyAlignment="1">
      <alignment horizontal="center" vertical="top" wrapText="1"/>
    </xf>
    <xf numFmtId="0" fontId="0" fillId="0" borderId="35" xfId="0" applyBorder="1" applyAlignment="1">
      <alignment vertical="top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vertical="top"/>
    </xf>
    <xf numFmtId="0" fontId="0" fillId="0" borderId="37" xfId="0" applyBorder="1" applyAlignment="1">
      <alignment horizontal="center" vertical="top" wrapText="1"/>
    </xf>
    <xf numFmtId="0" fontId="0" fillId="0" borderId="38" xfId="0" applyBorder="1" applyAlignment="1">
      <alignment vertical="top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vertical="top"/>
    </xf>
    <xf numFmtId="0" fontId="0" fillId="0" borderId="20" xfId="0" applyBorder="1" applyAlignment="1">
      <alignment horizontal="center" vertical="top" wrapText="1"/>
    </xf>
    <xf numFmtId="0" fontId="0" fillId="0" borderId="32" xfId="0" applyBorder="1" applyAlignment="1">
      <alignment vertical="top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vertical="top"/>
    </xf>
    <xf numFmtId="0" fontId="2" fillId="0" borderId="0" xfId="0" applyFont="1" applyAlignment="1" applyProtection="1">
      <alignment horizontal="center" vertical="center" wrapText="1"/>
    </xf>
    <xf numFmtId="0" fontId="0" fillId="3" borderId="8" xfId="0" applyFill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0" fillId="0" borderId="12" xfId="0" applyBorder="1" applyAlignment="1" applyProtection="1">
      <alignment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vertical="top" wrapText="1"/>
    </xf>
    <xf numFmtId="6" fontId="0" fillId="0" borderId="10" xfId="0" applyNumberFormat="1" applyBorder="1" applyAlignment="1" applyProtection="1">
      <alignment horizontal="center" vertical="top" wrapText="1"/>
    </xf>
    <xf numFmtId="0" fontId="0" fillId="0" borderId="13" xfId="0" applyBorder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8" borderId="17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NumberFormat="1" applyBorder="1" applyAlignment="1" applyProtection="1">
      <alignment horizontal="center" vertical="top" wrapText="1"/>
    </xf>
    <xf numFmtId="0" fontId="0" fillId="0" borderId="5" xfId="0" applyNumberFormat="1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3" borderId="5" xfId="0" applyFill="1" applyBorder="1" applyAlignment="1" applyProtection="1">
      <alignment horizontal="center" vertical="top" wrapText="1"/>
    </xf>
    <xf numFmtId="9" fontId="0" fillId="0" borderId="4" xfId="0" applyNumberFormat="1" applyFill="1" applyBorder="1" applyAlignment="1" applyProtection="1">
      <alignment horizontal="center" vertical="top" wrapText="1"/>
    </xf>
    <xf numFmtId="0" fontId="0" fillId="3" borderId="4" xfId="0" applyFill="1" applyBorder="1" applyAlignment="1" applyProtection="1">
      <alignment horizontal="center" vertical="top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0" fillId="0" borderId="4" xfId="0" applyBorder="1" applyAlignment="1" applyProtection="1">
      <alignment vertical="top"/>
    </xf>
    <xf numFmtId="0" fontId="0" fillId="0" borderId="5" xfId="0" applyFill="1" applyBorder="1" applyAlignment="1" applyProtection="1">
      <alignment horizontal="center" vertical="top" wrapText="1"/>
    </xf>
    <xf numFmtId="0" fontId="0" fillId="0" borderId="6" xfId="0" applyBorder="1" applyAlignment="1" applyProtection="1">
      <alignment vertical="top" wrapText="1"/>
    </xf>
    <xf numFmtId="0" fontId="0" fillId="0" borderId="7" xfId="0" applyBorder="1" applyAlignment="1" applyProtection="1">
      <alignment horizontal="center" vertical="top" wrapText="1"/>
    </xf>
    <xf numFmtId="0" fontId="0" fillId="0" borderId="7" xfId="0" applyBorder="1" applyAlignment="1" applyProtection="1">
      <alignment vertical="top"/>
    </xf>
    <xf numFmtId="0" fontId="0" fillId="0" borderId="7" xfId="0" applyBorder="1" applyAlignment="1" applyProtection="1">
      <alignment vertical="top" wrapText="1"/>
    </xf>
    <xf numFmtId="0" fontId="2" fillId="7" borderId="29" xfId="0" applyFont="1" applyFill="1" applyBorder="1" applyProtection="1"/>
    <xf numFmtId="0" fontId="0" fillId="7" borderId="30" xfId="0" applyFill="1" applyBorder="1" applyAlignment="1" applyProtection="1">
      <alignment horizontal="center" wrapText="1"/>
    </xf>
    <xf numFmtId="0" fontId="0" fillId="7" borderId="31" xfId="0" applyFill="1" applyBorder="1" applyProtection="1"/>
    <xf numFmtId="0" fontId="0" fillId="7" borderId="0" xfId="0" applyFill="1" applyBorder="1" applyProtection="1"/>
    <xf numFmtId="0" fontId="8" fillId="0" borderId="0" xfId="0" applyFont="1" applyProtection="1"/>
    <xf numFmtId="0" fontId="2" fillId="0" borderId="33" xfId="0" applyFont="1" applyBorder="1" applyProtection="1"/>
    <xf numFmtId="0" fontId="0" fillId="0" borderId="34" xfId="0" applyBorder="1" applyAlignment="1" applyProtection="1">
      <alignment horizontal="center" wrapText="1"/>
    </xf>
    <xf numFmtId="0" fontId="0" fillId="0" borderId="35" xfId="0" applyBorder="1" applyProtection="1"/>
    <xf numFmtId="0" fontId="0" fillId="0" borderId="0" xfId="0" applyBorder="1" applyProtection="1"/>
    <xf numFmtId="0" fontId="9" fillId="0" borderId="0" xfId="0" applyFont="1" applyProtection="1"/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center" wrapText="1"/>
    </xf>
    <xf numFmtId="0" fontId="0" fillId="0" borderId="25" xfId="0" applyBorder="1" applyProtection="1"/>
    <xf numFmtId="0" fontId="2" fillId="0" borderId="23" xfId="0" applyFont="1" applyBorder="1" applyProtection="1"/>
    <xf numFmtId="0" fontId="2" fillId="0" borderId="36" xfId="0" applyFont="1" applyBorder="1" applyProtection="1"/>
    <xf numFmtId="0" fontId="0" fillId="0" borderId="37" xfId="0" applyBorder="1" applyAlignment="1" applyProtection="1">
      <alignment horizontal="center" wrapText="1"/>
    </xf>
    <xf numFmtId="0" fontId="0" fillId="0" borderId="38" xfId="0" applyBorder="1" applyProtection="1"/>
    <xf numFmtId="0" fontId="2" fillId="0" borderId="46" xfId="0" applyFont="1" applyBorder="1" applyProtection="1"/>
    <xf numFmtId="0" fontId="0" fillId="0" borderId="47" xfId="0" applyBorder="1" applyAlignment="1" applyProtection="1">
      <alignment horizontal="center" wrapText="1"/>
    </xf>
    <xf numFmtId="0" fontId="0" fillId="0" borderId="48" xfId="0" applyBorder="1" applyProtection="1"/>
    <xf numFmtId="0" fontId="2" fillId="0" borderId="19" xfId="0" applyFont="1" applyBorder="1" applyProtection="1"/>
    <xf numFmtId="0" fontId="0" fillId="0" borderId="20" xfId="0" applyBorder="1" applyAlignment="1" applyProtection="1">
      <alignment horizontal="center" wrapText="1"/>
    </xf>
    <xf numFmtId="0" fontId="0" fillId="0" borderId="32" xfId="0" applyBorder="1" applyProtection="1"/>
    <xf numFmtId="0" fontId="2" fillId="0" borderId="26" xfId="0" applyFont="1" applyBorder="1" applyProtection="1"/>
    <xf numFmtId="0" fontId="0" fillId="0" borderId="27" xfId="0" applyBorder="1" applyAlignment="1" applyProtection="1">
      <alignment horizontal="center" wrapText="1"/>
    </xf>
    <xf numFmtId="0" fontId="0" fillId="0" borderId="28" xfId="0" applyBorder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vertical="top"/>
    </xf>
    <xf numFmtId="0" fontId="5" fillId="9" borderId="12" xfId="0" applyFont="1" applyFill="1" applyBorder="1" applyAlignment="1" applyProtection="1">
      <alignment vertical="top" wrapText="1"/>
    </xf>
    <xf numFmtId="0" fontId="5" fillId="9" borderId="10" xfId="0" applyFont="1" applyFill="1" applyBorder="1" applyAlignment="1" applyProtection="1">
      <alignment horizontal="center" vertical="top" wrapText="1"/>
    </xf>
    <xf numFmtId="0" fontId="5" fillId="9" borderId="41" xfId="0" applyFont="1" applyFill="1" applyBorder="1" applyAlignment="1" applyProtection="1">
      <alignment vertical="top" wrapText="1"/>
    </xf>
    <xf numFmtId="0" fontId="13" fillId="0" borderId="4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</xf>
    <xf numFmtId="0" fontId="5" fillId="9" borderId="3" xfId="0" applyFont="1" applyFill="1" applyBorder="1" applyAlignment="1" applyProtection="1">
      <alignment vertical="top" wrapText="1"/>
    </xf>
    <xf numFmtId="0" fontId="5" fillId="9" borderId="4" xfId="0" applyFont="1" applyFill="1" applyBorder="1" applyAlignment="1" applyProtection="1">
      <alignment horizontal="center" vertical="top" wrapText="1"/>
    </xf>
    <xf numFmtId="0" fontId="5" fillId="9" borderId="42" xfId="0" applyFont="1" applyFill="1" applyBorder="1" applyAlignment="1" applyProtection="1">
      <alignment vertical="top" wrapText="1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5" fillId="9" borderId="42" xfId="0" applyFont="1" applyFill="1" applyBorder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0" fontId="5" fillId="9" borderId="6" xfId="0" applyFont="1" applyFill="1" applyBorder="1" applyAlignment="1" applyProtection="1">
      <alignment vertical="top" wrapText="1"/>
    </xf>
    <xf numFmtId="0" fontId="5" fillId="9" borderId="7" xfId="0" applyFont="1" applyFill="1" applyBorder="1" applyAlignment="1" applyProtection="1">
      <alignment horizontal="center" vertical="top" wrapText="1"/>
    </xf>
    <xf numFmtId="0" fontId="5" fillId="9" borderId="43" xfId="0" applyFont="1" applyFill="1" applyBorder="1" applyAlignment="1" applyProtection="1">
      <alignment vertical="top"/>
    </xf>
    <xf numFmtId="0" fontId="13" fillId="0" borderId="4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right" vertical="center"/>
    </xf>
    <xf numFmtId="0" fontId="11" fillId="0" borderId="21" xfId="0" applyFont="1" applyBorder="1" applyAlignment="1" applyProtection="1">
      <alignment vertical="center"/>
      <protection locked="0"/>
    </xf>
    <xf numFmtId="0" fontId="11" fillId="0" borderId="22" xfId="0" applyFont="1" applyBorder="1" applyAlignment="1" applyProtection="1">
      <alignment vertical="center"/>
      <protection locked="0"/>
    </xf>
    <xf numFmtId="0" fontId="10" fillId="2" borderId="39" xfId="0" applyFont="1" applyFill="1" applyBorder="1" applyAlignment="1" applyProtection="1">
      <alignment horizontal="center" vertical="center" wrapText="1"/>
    </xf>
    <xf numFmtId="0" fontId="10" fillId="2" borderId="40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3" fillId="7" borderId="16" xfId="0" applyFont="1" applyFill="1" applyBorder="1" applyAlignment="1" applyProtection="1">
      <alignment horizontal="center" vertical="center" wrapText="1"/>
    </xf>
    <xf numFmtId="0" fontId="13" fillId="7" borderId="44" xfId="0" applyFont="1" applyFill="1" applyBorder="1" applyAlignment="1" applyProtection="1">
      <alignment horizontal="center" vertical="center" wrapText="1"/>
    </xf>
    <xf numFmtId="0" fontId="6" fillId="9" borderId="49" xfId="0" applyFont="1" applyFill="1" applyBorder="1" applyAlignment="1" applyProtection="1">
      <alignment vertical="center" wrapText="1"/>
    </xf>
    <xf numFmtId="0" fontId="6" fillId="9" borderId="50" xfId="0" applyFont="1" applyFill="1" applyBorder="1" applyAlignment="1" applyProtection="1">
      <alignment vertical="center" wrapText="1"/>
    </xf>
    <xf numFmtId="0" fontId="6" fillId="9" borderId="51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horizontal="left" vertical="center" wrapText="1"/>
    </xf>
    <xf numFmtId="0" fontId="6" fillId="9" borderId="29" xfId="0" applyFont="1" applyFill="1" applyBorder="1" applyAlignment="1" applyProtection="1">
      <alignment vertical="center" wrapText="1"/>
    </xf>
    <xf numFmtId="0" fontId="6" fillId="9" borderId="30" xfId="0" applyFont="1" applyFill="1" applyBorder="1" applyAlignment="1" applyProtection="1">
      <alignment vertical="center" wrapText="1"/>
    </xf>
    <xf numFmtId="0" fontId="6" fillId="9" borderId="31" xfId="0" applyFont="1" applyFill="1" applyBorder="1" applyAlignment="1" applyProtection="1">
      <alignment vertical="center" wrapText="1"/>
    </xf>
    <xf numFmtId="0" fontId="4" fillId="6" borderId="29" xfId="0" applyFont="1" applyFill="1" applyBorder="1" applyAlignment="1" applyProtection="1">
      <alignment vertical="top"/>
    </xf>
    <xf numFmtId="0" fontId="4" fillId="6" borderId="30" xfId="0" applyFont="1" applyFill="1" applyBorder="1" applyAlignment="1" applyProtection="1">
      <alignment vertical="top"/>
    </xf>
    <xf numFmtId="0" fontId="4" fillId="6" borderId="31" xfId="0" applyFont="1" applyFill="1" applyBorder="1" applyAlignment="1" applyProtection="1">
      <alignment vertical="top"/>
    </xf>
    <xf numFmtId="0" fontId="4" fillId="5" borderId="18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9"/>
  <sheetViews>
    <sheetView showGridLines="0" tabSelected="1" zoomScale="80" zoomScaleNormal="80" workbookViewId="0">
      <pane xSplit="4" ySplit="13" topLeftCell="E14" activePane="bottomRight" state="frozen"/>
      <selection pane="topRight" activeCell="E1" sqref="E1"/>
      <selection pane="bottomLeft" activeCell="A7" sqref="A7"/>
      <selection pane="bottomRight" activeCell="D5" sqref="D5:E5"/>
    </sheetView>
  </sheetViews>
  <sheetFormatPr defaultColWidth="9.140625" defaultRowHeight="15.75" x14ac:dyDescent="0.25"/>
  <cols>
    <col min="1" max="1" width="2.42578125" style="60" customWidth="1"/>
    <col min="2" max="2" width="15.28515625" style="60" customWidth="1"/>
    <col min="3" max="3" width="4.42578125" style="175" customWidth="1"/>
    <col min="4" max="4" width="72.42578125" style="60" customWidth="1"/>
    <col min="5" max="5" width="44.140625" style="149" customWidth="1"/>
    <col min="6" max="16384" width="9.140625" style="60"/>
  </cols>
  <sheetData>
    <row r="1" spans="2:5" s="147" customFormat="1" ht="6.6" customHeight="1" x14ac:dyDescent="0.25">
      <c r="C1" s="148"/>
      <c r="E1" s="149"/>
    </row>
    <row r="2" spans="2:5" s="150" customFormat="1" ht="14.45" customHeight="1" x14ac:dyDescent="0.25">
      <c r="B2" s="150" t="s">
        <v>64</v>
      </c>
      <c r="C2" s="151"/>
      <c r="E2" s="149"/>
    </row>
    <row r="3" spans="2:5" s="150" customFormat="1" ht="14.45" customHeight="1" x14ac:dyDescent="0.25">
      <c r="B3" s="150" t="s">
        <v>65</v>
      </c>
      <c r="C3" s="151" t="s">
        <v>66</v>
      </c>
      <c r="E3" s="149"/>
    </row>
    <row r="4" spans="2:5" s="150" customFormat="1" ht="9.6" customHeight="1" thickBot="1" x14ac:dyDescent="0.3">
      <c r="C4" s="151"/>
      <c r="E4" s="149"/>
    </row>
    <row r="5" spans="2:5" s="150" customFormat="1" ht="16.5" thickBot="1" x14ac:dyDescent="0.3">
      <c r="B5" s="150" t="s">
        <v>104</v>
      </c>
      <c r="C5" s="151"/>
      <c r="D5" s="180" t="s">
        <v>131</v>
      </c>
      <c r="E5" s="181"/>
    </row>
    <row r="6" spans="2:5" s="150" customFormat="1" ht="6.95" customHeight="1" x14ac:dyDescent="0.25">
      <c r="C6" s="151"/>
      <c r="D6" s="152"/>
      <c r="E6" s="152"/>
    </row>
    <row r="7" spans="2:5" s="150" customFormat="1" ht="12" customHeight="1" x14ac:dyDescent="0.25">
      <c r="B7" s="153" t="s">
        <v>132</v>
      </c>
      <c r="C7" s="151"/>
      <c r="D7" s="152"/>
      <c r="E7" s="152"/>
    </row>
    <row r="8" spans="2:5" s="176" customFormat="1" ht="15" x14ac:dyDescent="0.25">
      <c r="B8" s="193" t="s">
        <v>137</v>
      </c>
      <c r="C8" s="193"/>
      <c r="D8" s="193"/>
      <c r="E8" s="193"/>
    </row>
    <row r="9" spans="2:5" s="176" customFormat="1" ht="15" x14ac:dyDescent="0.25">
      <c r="B9" s="193" t="s">
        <v>141</v>
      </c>
      <c r="C9" s="193"/>
      <c r="D9" s="193"/>
      <c r="E9" s="193"/>
    </row>
    <row r="10" spans="2:5" s="176" customFormat="1" ht="15" x14ac:dyDescent="0.25">
      <c r="B10" s="193" t="s">
        <v>133</v>
      </c>
      <c r="C10" s="193"/>
      <c r="D10" s="193"/>
      <c r="E10" s="193"/>
    </row>
    <row r="11" spans="2:5" s="147" customFormat="1" ht="6.95" customHeight="1" thickBot="1" x14ac:dyDescent="0.3">
      <c r="C11" s="154"/>
      <c r="E11" s="155"/>
    </row>
    <row r="12" spans="2:5" s="147" customFormat="1" ht="15" customHeight="1" x14ac:dyDescent="0.25">
      <c r="B12" s="186" t="s">
        <v>63</v>
      </c>
      <c r="C12" s="184" t="s">
        <v>62</v>
      </c>
      <c r="D12" s="182" t="s">
        <v>0</v>
      </c>
      <c r="E12" s="188" t="s">
        <v>78</v>
      </c>
    </row>
    <row r="13" spans="2:5" s="156" customFormat="1" ht="16.5" thickBot="1" x14ac:dyDescent="0.3">
      <c r="B13" s="187"/>
      <c r="C13" s="185"/>
      <c r="D13" s="183"/>
      <c r="E13" s="189"/>
    </row>
    <row r="14" spans="2:5" s="161" customFormat="1" ht="32.450000000000003" customHeight="1" x14ac:dyDescent="0.25">
      <c r="B14" s="157" t="s">
        <v>61</v>
      </c>
      <c r="C14" s="158">
        <v>1</v>
      </c>
      <c r="D14" s="159" t="s">
        <v>6</v>
      </c>
      <c r="E14" s="160" t="s">
        <v>128</v>
      </c>
    </row>
    <row r="15" spans="2:5" s="161" customFormat="1" ht="32.450000000000003" customHeight="1" x14ac:dyDescent="0.25">
      <c r="B15" s="162" t="s">
        <v>61</v>
      </c>
      <c r="C15" s="163">
        <v>2</v>
      </c>
      <c r="D15" s="164" t="s">
        <v>12</v>
      </c>
      <c r="E15" s="165" t="s">
        <v>128</v>
      </c>
    </row>
    <row r="16" spans="2:5" s="161" customFormat="1" ht="32.450000000000003" customHeight="1" x14ac:dyDescent="0.25">
      <c r="B16" s="162" t="s">
        <v>61</v>
      </c>
      <c r="C16" s="163">
        <v>3</v>
      </c>
      <c r="D16" s="164" t="s">
        <v>67</v>
      </c>
      <c r="E16" s="165" t="s">
        <v>128</v>
      </c>
    </row>
    <row r="17" spans="2:6" s="166" customFormat="1" ht="32.450000000000003" customHeight="1" x14ac:dyDescent="0.25">
      <c r="B17" s="162" t="s">
        <v>61</v>
      </c>
      <c r="C17" s="163">
        <v>4</v>
      </c>
      <c r="D17" s="164" t="s">
        <v>138</v>
      </c>
      <c r="E17" s="165" t="s">
        <v>128</v>
      </c>
    </row>
    <row r="18" spans="2:6" s="166" customFormat="1" ht="32.450000000000003" customHeight="1" x14ac:dyDescent="0.25">
      <c r="B18" s="162" t="s">
        <v>61</v>
      </c>
      <c r="C18" s="163">
        <v>5</v>
      </c>
      <c r="D18" s="164" t="s">
        <v>25</v>
      </c>
      <c r="E18" s="165" t="s">
        <v>128</v>
      </c>
    </row>
    <row r="19" spans="2:6" s="166" customFormat="1" ht="32.450000000000003" customHeight="1" x14ac:dyDescent="0.25">
      <c r="B19" s="162" t="s">
        <v>61</v>
      </c>
      <c r="C19" s="163">
        <v>6</v>
      </c>
      <c r="D19" s="164" t="s">
        <v>28</v>
      </c>
      <c r="E19" s="165" t="s">
        <v>128</v>
      </c>
    </row>
    <row r="20" spans="2:6" s="161" customFormat="1" ht="32.450000000000003" customHeight="1" x14ac:dyDescent="0.25">
      <c r="B20" s="162" t="s">
        <v>61</v>
      </c>
      <c r="C20" s="163">
        <v>7</v>
      </c>
      <c r="D20" s="164" t="s">
        <v>31</v>
      </c>
      <c r="E20" s="165" t="s">
        <v>128</v>
      </c>
    </row>
    <row r="21" spans="2:6" s="161" customFormat="1" ht="32.450000000000003" customHeight="1" x14ac:dyDescent="0.25">
      <c r="B21" s="162" t="s">
        <v>61</v>
      </c>
      <c r="C21" s="163">
        <v>8</v>
      </c>
      <c r="D21" s="164" t="s">
        <v>36</v>
      </c>
      <c r="E21" s="165" t="s">
        <v>128</v>
      </c>
      <c r="F21" s="167"/>
    </row>
    <row r="22" spans="2:6" s="161" customFormat="1" ht="32.450000000000003" customHeight="1" x14ac:dyDescent="0.25">
      <c r="B22" s="162" t="s">
        <v>61</v>
      </c>
      <c r="C22" s="163">
        <v>9</v>
      </c>
      <c r="D22" s="164" t="s">
        <v>37</v>
      </c>
      <c r="E22" s="165" t="s">
        <v>128</v>
      </c>
      <c r="F22" s="167"/>
    </row>
    <row r="23" spans="2:6" s="161" customFormat="1" ht="32.450000000000003" customHeight="1" x14ac:dyDescent="0.25">
      <c r="B23" s="162" t="s">
        <v>61</v>
      </c>
      <c r="C23" s="163">
        <v>10</v>
      </c>
      <c r="D23" s="164" t="s">
        <v>140</v>
      </c>
      <c r="E23" s="165" t="s">
        <v>128</v>
      </c>
      <c r="F23" s="167"/>
    </row>
    <row r="24" spans="2:6" s="166" customFormat="1" ht="32.450000000000003" customHeight="1" x14ac:dyDescent="0.25">
      <c r="B24" s="162" t="s">
        <v>61</v>
      </c>
      <c r="C24" s="163">
        <v>11</v>
      </c>
      <c r="D24" s="164" t="s">
        <v>44</v>
      </c>
      <c r="E24" s="165" t="s">
        <v>128</v>
      </c>
      <c r="F24" s="168"/>
    </row>
    <row r="25" spans="2:6" s="166" customFormat="1" ht="32.450000000000003" customHeight="1" x14ac:dyDescent="0.25">
      <c r="B25" s="162" t="s">
        <v>61</v>
      </c>
      <c r="C25" s="163">
        <v>12</v>
      </c>
      <c r="D25" s="164" t="s">
        <v>45</v>
      </c>
      <c r="E25" s="165" t="s">
        <v>128</v>
      </c>
      <c r="F25" s="168"/>
    </row>
    <row r="26" spans="2:6" s="161" customFormat="1" ht="32.450000000000003" customHeight="1" x14ac:dyDescent="0.25">
      <c r="B26" s="162" t="s">
        <v>61</v>
      </c>
      <c r="C26" s="163">
        <v>13</v>
      </c>
      <c r="D26" s="164" t="s">
        <v>46</v>
      </c>
      <c r="E26" s="165" t="s">
        <v>128</v>
      </c>
      <c r="F26" s="167"/>
    </row>
    <row r="27" spans="2:6" s="161" customFormat="1" ht="32.450000000000003" customHeight="1" x14ac:dyDescent="0.25">
      <c r="B27" s="162" t="s">
        <v>61</v>
      </c>
      <c r="C27" s="163">
        <v>14</v>
      </c>
      <c r="D27" s="164" t="s">
        <v>51</v>
      </c>
      <c r="E27" s="165" t="s">
        <v>128</v>
      </c>
      <c r="F27" s="167"/>
    </row>
    <row r="28" spans="2:6" s="161" customFormat="1" ht="32.450000000000003" customHeight="1" x14ac:dyDescent="0.25">
      <c r="B28" s="162" t="s">
        <v>61</v>
      </c>
      <c r="C28" s="163">
        <v>15</v>
      </c>
      <c r="D28" s="164" t="s">
        <v>52</v>
      </c>
      <c r="E28" s="165" t="s">
        <v>128</v>
      </c>
      <c r="F28" s="167"/>
    </row>
    <row r="29" spans="2:6" ht="32.450000000000003" customHeight="1" x14ac:dyDescent="0.25">
      <c r="B29" s="162" t="s">
        <v>76</v>
      </c>
      <c r="C29" s="163">
        <v>16</v>
      </c>
      <c r="D29" s="169" t="s">
        <v>135</v>
      </c>
      <c r="E29" s="165" t="s">
        <v>128</v>
      </c>
    </row>
    <row r="30" spans="2:6" ht="32.450000000000003" customHeight="1" x14ac:dyDescent="0.25">
      <c r="B30" s="162" t="s">
        <v>76</v>
      </c>
      <c r="C30" s="163">
        <v>17</v>
      </c>
      <c r="D30" s="169" t="s">
        <v>53</v>
      </c>
      <c r="E30" s="165" t="s">
        <v>128</v>
      </c>
    </row>
    <row r="31" spans="2:6" s="170" customFormat="1" ht="32.450000000000003" customHeight="1" x14ac:dyDescent="0.25">
      <c r="B31" s="162" t="s">
        <v>59</v>
      </c>
      <c r="C31" s="163">
        <v>18</v>
      </c>
      <c r="D31" s="164" t="s">
        <v>55</v>
      </c>
      <c r="E31" s="165" t="s">
        <v>128</v>
      </c>
    </row>
    <row r="32" spans="2:6" s="170" customFormat="1" ht="32.450000000000003" customHeight="1" x14ac:dyDescent="0.25">
      <c r="B32" s="162" t="s">
        <v>59</v>
      </c>
      <c r="C32" s="163">
        <v>19</v>
      </c>
      <c r="D32" s="164" t="s">
        <v>57</v>
      </c>
      <c r="E32" s="165" t="s">
        <v>128</v>
      </c>
    </row>
    <row r="33" spans="2:5" ht="32.450000000000003" customHeight="1" thickBot="1" x14ac:dyDescent="0.3">
      <c r="B33" s="171" t="s">
        <v>60</v>
      </c>
      <c r="C33" s="172">
        <v>20</v>
      </c>
      <c r="D33" s="173" t="s">
        <v>58</v>
      </c>
      <c r="E33" s="174" t="s">
        <v>128</v>
      </c>
    </row>
    <row r="35" spans="2:5" ht="16.5" thickBot="1" x14ac:dyDescent="0.3"/>
    <row r="36" spans="2:5" ht="16.5" thickBot="1" x14ac:dyDescent="0.3">
      <c r="B36" s="197" t="s">
        <v>103</v>
      </c>
      <c r="C36" s="198"/>
      <c r="D36" s="198"/>
      <c r="E36" s="199"/>
    </row>
    <row r="37" spans="2:5" ht="33.950000000000003" customHeight="1" x14ac:dyDescent="0.25">
      <c r="B37" s="194" t="str">
        <f xml:space="preserve"> "Based on your responses to this checklist, you can consider ["  &amp;+Computation!G31&amp;"] solution types (as identified in the Digitalisation Roadmap of the Industry Digital Guide)."</f>
        <v>Based on your responses to this checklist, you can consider [] solution types (as identified in the Digitalisation Roadmap of the Industry Digital Guide).</v>
      </c>
      <c r="C37" s="195"/>
      <c r="D37" s="195"/>
      <c r="E37" s="196"/>
    </row>
    <row r="38" spans="2:5" ht="16.5" thickBot="1" x14ac:dyDescent="0.3">
      <c r="B38" s="190" t="s">
        <v>134</v>
      </c>
      <c r="C38" s="191"/>
      <c r="D38" s="191"/>
      <c r="E38" s="192"/>
    </row>
    <row r="39" spans="2:5" s="177" customFormat="1" ht="15" x14ac:dyDescent="0.25">
      <c r="B39" s="177" t="s">
        <v>142</v>
      </c>
      <c r="C39" s="178"/>
      <c r="E39" s="179" t="s">
        <v>139</v>
      </c>
    </row>
  </sheetData>
  <sheetProtection algorithmName="SHA-512" hashValue="NNfePp6QnoZbmSfscnNCQCtA3GmOcp3fQsMCFoRFAp96njPD+h1kl6BfOZW4dxZjvxLKVpGdPOxC6/fU0EhzqQ==" saltValue="EfJvgpaRo7/mDGXCiHcv3A==" spinCount="100000" sheet="1" selectLockedCells="1"/>
  <mergeCells count="11">
    <mergeCell ref="B38:E38"/>
    <mergeCell ref="B8:E8"/>
    <mergeCell ref="B9:E9"/>
    <mergeCell ref="B10:E10"/>
    <mergeCell ref="B37:E37"/>
    <mergeCell ref="B36:E36"/>
    <mergeCell ref="D5:E5"/>
    <mergeCell ref="D12:D13"/>
    <mergeCell ref="C12:C13"/>
    <mergeCell ref="B12:B13"/>
    <mergeCell ref="E12:E13"/>
  </mergeCells>
  <pageMargins left="0.23622047244094491" right="0.23622047244094491" top="0.43307086614173229" bottom="0.55118110236220474" header="0.31496062992125984" footer="0.31496062992125984"/>
  <pageSetup paperSize="9" scale="7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Computation!$E$7:$J$7</xm:f>
          </x14:formula1>
          <xm:sqref>E14</xm:sqref>
        </x14:dataValidation>
        <x14:dataValidation type="list" allowBlank="1" showInputMessage="1" showErrorMessage="1">
          <x14:formula1>
            <xm:f>Computation!$E$8:$J$8</xm:f>
          </x14:formula1>
          <xm:sqref>E15</xm:sqref>
        </x14:dataValidation>
        <x14:dataValidation type="list" allowBlank="1" showInputMessage="1" showErrorMessage="1">
          <x14:formula1>
            <xm:f>Computation!$E$9:$J$9</xm:f>
          </x14:formula1>
          <xm:sqref>E16</xm:sqref>
        </x14:dataValidation>
        <x14:dataValidation type="list" allowBlank="1" showInputMessage="1" showErrorMessage="1">
          <x14:formula1>
            <xm:f>Computation!$E$10:$I$10</xm:f>
          </x14:formula1>
          <xm:sqref>E17</xm:sqref>
        </x14:dataValidation>
        <x14:dataValidation type="list" allowBlank="1" showInputMessage="1" showErrorMessage="1">
          <x14:formula1>
            <xm:f>Computation!$E$11:$G$11</xm:f>
          </x14:formula1>
          <xm:sqref>E18</xm:sqref>
        </x14:dataValidation>
        <x14:dataValidation type="list" allowBlank="1" showInputMessage="1" showErrorMessage="1">
          <x14:formula1>
            <xm:f>Computation!$E$21:$G$21</xm:f>
          </x14:formula1>
          <xm:sqref>E28</xm:sqref>
        </x14:dataValidation>
        <x14:dataValidation type="list" allowBlank="1" showInputMessage="1" showErrorMessage="1">
          <x14:formula1>
            <xm:f>Computation!$E$13:$I$13</xm:f>
          </x14:formula1>
          <xm:sqref>E20</xm:sqref>
        </x14:dataValidation>
        <x14:dataValidation type="list" allowBlank="1" showInputMessage="1" showErrorMessage="1">
          <x14:formula1>
            <xm:f>Computation!$E$16:$J$16</xm:f>
          </x14:formula1>
          <xm:sqref>E23</xm:sqref>
        </x14:dataValidation>
        <x14:dataValidation type="list" allowBlank="1" showInputMessage="1" showErrorMessage="1">
          <x14:formula1>
            <xm:f>Computation!$E$19:$I$19</xm:f>
          </x14:formula1>
          <xm:sqref>E26</xm:sqref>
        </x14:dataValidation>
        <x14:dataValidation type="list" allowBlank="1" showInputMessage="1" showErrorMessage="1">
          <x14:formula1>
            <xm:f>Computation!$E$22:$I$22</xm:f>
          </x14:formula1>
          <xm:sqref>E29</xm:sqref>
        </x14:dataValidation>
        <x14:dataValidation type="list" allowBlank="1" showInputMessage="1" showErrorMessage="1">
          <x14:formula1>
            <xm:f>Computation!$E$23:$J$23</xm:f>
          </x14:formula1>
          <xm:sqref>E30</xm:sqref>
        </x14:dataValidation>
        <x14:dataValidation type="list" allowBlank="1" showInputMessage="1" showErrorMessage="1">
          <x14:formula1>
            <xm:f>Computation!$E$26:$I$26</xm:f>
          </x14:formula1>
          <xm:sqref>E33</xm:sqref>
        </x14:dataValidation>
        <x14:dataValidation type="list" allowBlank="1" showInputMessage="1" showErrorMessage="1">
          <x14:formula1>
            <xm:f>Computation!$E$12:$G$12</xm:f>
          </x14:formula1>
          <xm:sqref>E19</xm:sqref>
        </x14:dataValidation>
        <x14:dataValidation type="list" allowBlank="1" showInputMessage="1" showErrorMessage="1">
          <x14:formula1>
            <xm:f>Computation!$E$14:$G$14</xm:f>
          </x14:formula1>
          <xm:sqref>E21</xm:sqref>
        </x14:dataValidation>
        <x14:dataValidation type="list" allowBlank="1" showInputMessage="1" showErrorMessage="1">
          <x14:formula1>
            <xm:f>Computation!$E$15:$G$15</xm:f>
          </x14:formula1>
          <xm:sqref>E22</xm:sqref>
        </x14:dataValidation>
        <x14:dataValidation type="list" allowBlank="1" showInputMessage="1" showErrorMessage="1">
          <x14:formula1>
            <xm:f>Computation!$E$17:$G$17</xm:f>
          </x14:formula1>
          <xm:sqref>E24</xm:sqref>
        </x14:dataValidation>
        <x14:dataValidation type="list" allowBlank="1" showInputMessage="1" showErrorMessage="1">
          <x14:formula1>
            <xm:f>Computation!$E$18:$G$18</xm:f>
          </x14:formula1>
          <xm:sqref>E25</xm:sqref>
        </x14:dataValidation>
        <x14:dataValidation type="list" allowBlank="1" showInputMessage="1" showErrorMessage="1">
          <x14:formula1>
            <xm:f>Computation!$E$20:$G$20</xm:f>
          </x14:formula1>
          <xm:sqref>E27</xm:sqref>
        </x14:dataValidation>
        <x14:dataValidation type="list" allowBlank="1" showInputMessage="1" showErrorMessage="1">
          <x14:formula1>
            <xm:f>Computation!$E$24:$I$24</xm:f>
          </x14:formula1>
          <xm:sqref>E31</xm:sqref>
        </x14:dataValidation>
        <x14:dataValidation type="list" allowBlank="1" showInputMessage="1" showErrorMessage="1">
          <x14:formula1>
            <xm:f>Computation!$E$25:$I$25</xm:f>
          </x14:formula1>
          <xm:sqref>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zoomScale="80" zoomScaleNormal="80" workbookViewId="0">
      <pane xSplit="11" ySplit="6" topLeftCell="L13" activePane="bottomRight" state="frozen"/>
      <selection activeCell="D33" sqref="D33"/>
      <selection pane="topRight" activeCell="D33" sqref="D33"/>
      <selection pane="bottomLeft" activeCell="D33" sqref="D33"/>
      <selection pane="bottomRight" activeCell="M13" sqref="M13"/>
    </sheetView>
  </sheetViews>
  <sheetFormatPr defaultColWidth="8.7109375" defaultRowHeight="15" x14ac:dyDescent="0.25"/>
  <cols>
    <col min="1" max="1" width="2.42578125" style="58" customWidth="1"/>
    <col min="2" max="2" width="13.140625" style="58" customWidth="1"/>
    <col min="3" max="3" width="4.42578125" style="61" customWidth="1"/>
    <col min="4" max="4" width="46.85546875" style="58" customWidth="1"/>
    <col min="5" max="5" width="9" style="58" hidden="1" customWidth="1"/>
    <col min="6" max="10" width="14.42578125" style="58" customWidth="1"/>
    <col min="11" max="11" width="2.140625" style="58" customWidth="1"/>
    <col min="12" max="12" width="18.42578125" style="85" customWidth="1"/>
    <col min="13" max="13" width="18.42578125" style="58" customWidth="1"/>
    <col min="14" max="14" width="24.28515625" style="58" bestFit="1" customWidth="1"/>
    <col min="15" max="15" width="8.7109375" style="58"/>
    <col min="16" max="16" width="12" style="58" hidden="1" customWidth="1"/>
    <col min="17" max="16384" width="8.7109375" style="58"/>
  </cols>
  <sheetData>
    <row r="1" spans="2:16" s="50" customFormat="1" x14ac:dyDescent="0.25">
      <c r="C1" s="51"/>
      <c r="L1" s="85"/>
    </row>
    <row r="2" spans="2:16" s="52" customFormat="1" ht="18.75" x14ac:dyDescent="0.25">
      <c r="B2" s="52" t="s">
        <v>102</v>
      </c>
      <c r="C2" s="53"/>
      <c r="K2" s="89"/>
      <c r="L2" s="90"/>
    </row>
    <row r="3" spans="2:16" s="52" customFormat="1" ht="18.75" x14ac:dyDescent="0.25">
      <c r="B3" s="52" t="s">
        <v>65</v>
      </c>
      <c r="C3" s="53" t="s">
        <v>66</v>
      </c>
      <c r="L3" s="91"/>
    </row>
    <row r="4" spans="2:16" s="50" customFormat="1" ht="15.75" thickBot="1" x14ac:dyDescent="0.3">
      <c r="C4" s="54"/>
      <c r="L4" s="85"/>
    </row>
    <row r="5" spans="2:16" s="50" customFormat="1" ht="15" customHeight="1" x14ac:dyDescent="0.25">
      <c r="B5" s="202" t="s">
        <v>63</v>
      </c>
      <c r="C5" s="204" t="s">
        <v>62</v>
      </c>
      <c r="D5" s="204" t="s">
        <v>0</v>
      </c>
      <c r="E5" s="87"/>
      <c r="F5" s="206" t="s">
        <v>78</v>
      </c>
      <c r="G5" s="206"/>
      <c r="H5" s="206"/>
      <c r="I5" s="206"/>
      <c r="J5" s="207"/>
      <c r="L5" s="200" t="s">
        <v>101</v>
      </c>
      <c r="M5" s="208"/>
      <c r="N5" s="200" t="s">
        <v>120</v>
      </c>
    </row>
    <row r="6" spans="2:16" s="55" customFormat="1" ht="15.75" customHeight="1" thickBot="1" x14ac:dyDescent="0.3">
      <c r="B6" s="203"/>
      <c r="C6" s="205"/>
      <c r="D6" s="205"/>
      <c r="E6" s="88" t="s">
        <v>127</v>
      </c>
      <c r="F6" s="92" t="s">
        <v>1</v>
      </c>
      <c r="G6" s="92" t="s">
        <v>2</v>
      </c>
      <c r="H6" s="92" t="s">
        <v>3</v>
      </c>
      <c r="I6" s="92" t="s">
        <v>4</v>
      </c>
      <c r="J6" s="93" t="s">
        <v>5</v>
      </c>
      <c r="L6" s="209"/>
      <c r="M6" s="210"/>
      <c r="N6" s="201"/>
      <c r="P6" s="55" t="s">
        <v>109</v>
      </c>
    </row>
    <row r="7" spans="2:16" s="56" customFormat="1" ht="30" x14ac:dyDescent="0.25">
      <c r="B7" s="94" t="s">
        <v>61</v>
      </c>
      <c r="C7" s="95">
        <v>1</v>
      </c>
      <c r="D7" s="96" t="s">
        <v>6</v>
      </c>
      <c r="E7" s="96" t="s">
        <v>128</v>
      </c>
      <c r="F7" s="95" t="s">
        <v>105</v>
      </c>
      <c r="G7" s="97" t="s">
        <v>107</v>
      </c>
      <c r="H7" s="97" t="s">
        <v>106</v>
      </c>
      <c r="I7" s="97" t="s">
        <v>108</v>
      </c>
      <c r="J7" s="98" t="s">
        <v>11</v>
      </c>
      <c r="L7" s="99" t="str">
        <f>IF(ISERROR(MATCH('SME Self-Assessment Checklist'!E14,Computation!F7:J7,0)),"-",D31)</f>
        <v>-</v>
      </c>
      <c r="M7" s="99" t="str">
        <f>IF(ISERROR(MATCH('SME Self-Assessment Checklist'!E14,Computation!G7:J7,0)),"-",D40)</f>
        <v>-</v>
      </c>
      <c r="N7" s="100" t="str">
        <f>'SME Self-Assessment Checklist'!E14</f>
        <v>&lt; Select &gt;</v>
      </c>
      <c r="P7" s="56" t="e">
        <f>MATCH('SME Self-Assessment Checklist'!E14,Computation!F7:J7,0)</f>
        <v>#N/A</v>
      </c>
    </row>
    <row r="8" spans="2:16" s="56" customFormat="1" ht="30" x14ac:dyDescent="0.25">
      <c r="B8" s="101" t="s">
        <v>61</v>
      </c>
      <c r="C8" s="102">
        <v>2</v>
      </c>
      <c r="D8" s="103" t="s">
        <v>12</v>
      </c>
      <c r="E8" s="103" t="s">
        <v>128</v>
      </c>
      <c r="F8" s="104">
        <v>0</v>
      </c>
      <c r="G8" s="104">
        <v>1</v>
      </c>
      <c r="H8" s="104" t="s">
        <v>13</v>
      </c>
      <c r="I8" s="104" t="s">
        <v>14</v>
      </c>
      <c r="J8" s="105" t="s">
        <v>15</v>
      </c>
      <c r="L8" s="99" t="str">
        <f>IF(ISERROR(MATCH('SME Self-Assessment Checklist'!E15,Computation!F8:J8,0)),"-",D33)</f>
        <v>-</v>
      </c>
      <c r="M8" s="99" t="str">
        <f>IF(ISERROR(MATCH('SME Self-Assessment Checklist'!E15,Computation!G8:J8,0)),"-",D32)</f>
        <v>-</v>
      </c>
      <c r="N8" s="100" t="str">
        <f>'SME Self-Assessment Checklist'!E15</f>
        <v>&lt; Select &gt;</v>
      </c>
      <c r="P8" s="56" t="e">
        <f>MATCH('SME Self-Assessment Checklist'!E15,Computation!F8:J8,0)</f>
        <v>#N/A</v>
      </c>
    </row>
    <row r="9" spans="2:16" s="56" customFormat="1" ht="30" x14ac:dyDescent="0.25">
      <c r="B9" s="101" t="s">
        <v>61</v>
      </c>
      <c r="C9" s="102">
        <v>3</v>
      </c>
      <c r="D9" s="103" t="s">
        <v>67</v>
      </c>
      <c r="E9" s="103" t="s">
        <v>128</v>
      </c>
      <c r="F9" s="102" t="s">
        <v>16</v>
      </c>
      <c r="G9" s="102" t="s">
        <v>17</v>
      </c>
      <c r="H9" s="102" t="s">
        <v>18</v>
      </c>
      <c r="I9" s="102" t="s">
        <v>19</v>
      </c>
      <c r="J9" s="106" t="s">
        <v>20</v>
      </c>
      <c r="L9" s="99" t="str">
        <f>IF(ISERROR(MATCH('SME Self-Assessment Checklist'!E16,Computation!G9:J9,0)),"-",D38)</f>
        <v>-</v>
      </c>
      <c r="M9" s="99" t="str">
        <f>IF(ISERROR(MATCH('SME Self-Assessment Checklist'!E16,Computation!I9:J9,0)),"-",D44)</f>
        <v>-</v>
      </c>
      <c r="N9" s="100" t="str">
        <f>'SME Self-Assessment Checklist'!E16</f>
        <v>&lt; Select &gt;</v>
      </c>
      <c r="P9" s="56" t="e">
        <f>MATCH('SME Self-Assessment Checklist'!E16,Computation!F9:J9,0)</f>
        <v>#N/A</v>
      </c>
    </row>
    <row r="10" spans="2:16" s="57" customFormat="1" ht="30" x14ac:dyDescent="0.25">
      <c r="B10" s="101" t="s">
        <v>61</v>
      </c>
      <c r="C10" s="102">
        <v>4</v>
      </c>
      <c r="D10" s="107" t="s">
        <v>68</v>
      </c>
      <c r="E10" s="107" t="s">
        <v>128</v>
      </c>
      <c r="F10" s="108" t="s">
        <v>21</v>
      </c>
      <c r="G10" s="108" t="s">
        <v>22</v>
      </c>
      <c r="H10" s="108" t="s">
        <v>23</v>
      </c>
      <c r="I10" s="108" t="s">
        <v>24</v>
      </c>
      <c r="J10" s="109" t="s">
        <v>77</v>
      </c>
      <c r="L10" s="99" t="str">
        <f>IF(ISERROR(MATCH('SME Self-Assessment Checklist'!E17,Computation!F10:G10,0)),"-",D34)</f>
        <v>-</v>
      </c>
      <c r="M10" s="99" t="str">
        <f>IF(ISERROR(MATCH('SME Self-Assessment Checklist'!E17,Computation!F10:G10,0)),"-",D32)</f>
        <v>-</v>
      </c>
      <c r="N10" s="100" t="str">
        <f>'SME Self-Assessment Checklist'!E17</f>
        <v>&lt; Select &gt;</v>
      </c>
      <c r="P10" s="56" t="e">
        <f>MATCH('SME Self-Assessment Checklist'!E17,Computation!F10:J10,0)</f>
        <v>#N/A</v>
      </c>
    </row>
    <row r="11" spans="2:16" s="57" customFormat="1" ht="30" x14ac:dyDescent="0.25">
      <c r="B11" s="101" t="s">
        <v>61</v>
      </c>
      <c r="C11" s="102">
        <v>5</v>
      </c>
      <c r="D11" s="107" t="s">
        <v>25</v>
      </c>
      <c r="E11" s="107" t="s">
        <v>128</v>
      </c>
      <c r="F11" s="110" t="s">
        <v>26</v>
      </c>
      <c r="G11" s="108" t="s">
        <v>27</v>
      </c>
      <c r="H11" s="111" t="s">
        <v>77</v>
      </c>
      <c r="I11" s="111" t="s">
        <v>77</v>
      </c>
      <c r="J11" s="109" t="s">
        <v>77</v>
      </c>
      <c r="L11" s="99" t="str">
        <f>IF(ISERROR(MATCH('SME Self-Assessment Checklist'!E18,Computation!G11,0)),"-",D39)</f>
        <v>-</v>
      </c>
      <c r="M11" s="112"/>
      <c r="N11" s="100" t="str">
        <f>'SME Self-Assessment Checklist'!E18</f>
        <v>&lt; Select &gt;</v>
      </c>
      <c r="P11" s="56" t="e">
        <f>MATCH('SME Self-Assessment Checklist'!E18,Computation!F11:J11,0)</f>
        <v>#N/A</v>
      </c>
    </row>
    <row r="12" spans="2:16" s="57" customFormat="1" ht="30" x14ac:dyDescent="0.25">
      <c r="B12" s="101" t="s">
        <v>61</v>
      </c>
      <c r="C12" s="102">
        <v>6</v>
      </c>
      <c r="D12" s="107" t="s">
        <v>28</v>
      </c>
      <c r="E12" s="107" t="s">
        <v>128</v>
      </c>
      <c r="F12" s="110" t="s">
        <v>29</v>
      </c>
      <c r="G12" s="108" t="s">
        <v>30</v>
      </c>
      <c r="H12" s="111" t="s">
        <v>77</v>
      </c>
      <c r="I12" s="111" t="s">
        <v>77</v>
      </c>
      <c r="J12" s="111" t="s">
        <v>77</v>
      </c>
      <c r="L12" s="99" t="str">
        <f>IF(ISERROR(MATCH('SME Self-Assessment Checklist'!E19,Computation!F12,0)),"-",D41)</f>
        <v>-</v>
      </c>
      <c r="M12" s="99" t="str">
        <f>IF(ISERROR(MATCH('SME Self-Assessment Checklist'!E19,Computation!F12,0)),"-",D34)</f>
        <v>-</v>
      </c>
      <c r="N12" s="100" t="str">
        <f>'SME Self-Assessment Checklist'!E19</f>
        <v>&lt; Select &gt;</v>
      </c>
      <c r="P12" s="56" t="e">
        <f>MATCH('SME Self-Assessment Checklist'!E19,Computation!F12:J12,0)</f>
        <v>#N/A</v>
      </c>
    </row>
    <row r="13" spans="2:16" s="56" customFormat="1" ht="30" x14ac:dyDescent="0.25">
      <c r="B13" s="101" t="s">
        <v>61</v>
      </c>
      <c r="C13" s="102">
        <v>7</v>
      </c>
      <c r="D13" s="103" t="s">
        <v>31</v>
      </c>
      <c r="E13" s="103" t="s">
        <v>128</v>
      </c>
      <c r="F13" s="102" t="s">
        <v>32</v>
      </c>
      <c r="G13" s="102" t="s">
        <v>111</v>
      </c>
      <c r="H13" s="102" t="s">
        <v>34</v>
      </c>
      <c r="I13" s="102" t="s">
        <v>112</v>
      </c>
      <c r="J13" s="111" t="s">
        <v>77</v>
      </c>
      <c r="L13" s="99" t="str">
        <f>IF(ISERROR(MATCH('SME Self-Assessment Checklist'!E20,Computation!G13:I13,0)),"-",D33)</f>
        <v>-</v>
      </c>
      <c r="M13" s="99" t="str">
        <f>IF(ISERROR(MATCH('SME Self-Assessment Checklist'!E20,Computation!H13:I13,0)),"-",D32)</f>
        <v>-</v>
      </c>
      <c r="N13" s="100" t="str">
        <f>'SME Self-Assessment Checklist'!E20</f>
        <v>&lt; Select &gt;</v>
      </c>
      <c r="P13" s="56" t="e">
        <f>MATCH('SME Self-Assessment Checklist'!E20,Computation!F13:J13,0)</f>
        <v>#N/A</v>
      </c>
    </row>
    <row r="14" spans="2:16" s="56" customFormat="1" ht="30" x14ac:dyDescent="0.25">
      <c r="B14" s="101" t="s">
        <v>61</v>
      </c>
      <c r="C14" s="102">
        <v>8</v>
      </c>
      <c r="D14" s="103" t="s">
        <v>36</v>
      </c>
      <c r="E14" s="103" t="s">
        <v>128</v>
      </c>
      <c r="F14" s="102" t="s">
        <v>29</v>
      </c>
      <c r="G14" s="102" t="s">
        <v>30</v>
      </c>
      <c r="H14" s="111" t="s">
        <v>77</v>
      </c>
      <c r="I14" s="111" t="s">
        <v>77</v>
      </c>
      <c r="J14" s="111" t="s">
        <v>77</v>
      </c>
      <c r="K14" s="113"/>
      <c r="L14" s="99" t="str">
        <f>IF(ISERROR(MATCH('SME Self-Assessment Checklist'!E21,Computation!G14,0)),"-",D32)</f>
        <v>-</v>
      </c>
      <c r="M14" s="112"/>
      <c r="N14" s="100" t="str">
        <f>'SME Self-Assessment Checklist'!E21</f>
        <v>&lt; Select &gt;</v>
      </c>
      <c r="P14" s="56" t="e">
        <f>MATCH('SME Self-Assessment Checklist'!E21,Computation!F14:J14,0)</f>
        <v>#N/A</v>
      </c>
    </row>
    <row r="15" spans="2:16" s="56" customFormat="1" ht="30" x14ac:dyDescent="0.25">
      <c r="B15" s="101" t="s">
        <v>61</v>
      </c>
      <c r="C15" s="102">
        <v>9</v>
      </c>
      <c r="D15" s="103" t="s">
        <v>37</v>
      </c>
      <c r="E15" s="103" t="s">
        <v>128</v>
      </c>
      <c r="F15" s="102" t="s">
        <v>29</v>
      </c>
      <c r="G15" s="102" t="s">
        <v>30</v>
      </c>
      <c r="H15" s="111" t="s">
        <v>77</v>
      </c>
      <c r="I15" s="111" t="s">
        <v>77</v>
      </c>
      <c r="J15" s="111" t="s">
        <v>77</v>
      </c>
      <c r="K15" s="113"/>
      <c r="L15" s="99" t="str">
        <f>IF(ISERROR(MATCH('SME Self-Assessment Checklist'!E22,Computation!F15,0)),"-",D37)</f>
        <v>-</v>
      </c>
      <c r="M15" s="112"/>
      <c r="N15" s="100" t="str">
        <f>'SME Self-Assessment Checklist'!E22</f>
        <v>&lt; Select &gt;</v>
      </c>
      <c r="P15" s="56" t="e">
        <f>MATCH('SME Self-Assessment Checklist'!E22,Computation!F15:J15,0)</f>
        <v>#N/A</v>
      </c>
    </row>
    <row r="16" spans="2:16" s="56" customFormat="1" ht="60" x14ac:dyDescent="0.25">
      <c r="B16" s="101" t="s">
        <v>61</v>
      </c>
      <c r="C16" s="102">
        <v>10</v>
      </c>
      <c r="D16" s="103" t="s">
        <v>38</v>
      </c>
      <c r="E16" s="103" t="s">
        <v>128</v>
      </c>
      <c r="F16" s="102" t="s">
        <v>39</v>
      </c>
      <c r="G16" s="102" t="s">
        <v>40</v>
      </c>
      <c r="H16" s="102" t="s">
        <v>41</v>
      </c>
      <c r="I16" s="102" t="s">
        <v>42</v>
      </c>
      <c r="J16" s="106" t="s">
        <v>113</v>
      </c>
      <c r="K16" s="113"/>
      <c r="L16" s="99" t="str">
        <f>IF(ISERROR(MATCH('SME Self-Assessment Checklist'!E23,Computation!J16,0)),"-",D37)</f>
        <v>-</v>
      </c>
      <c r="M16" s="112"/>
      <c r="N16" s="100" t="str">
        <f>'SME Self-Assessment Checklist'!E23</f>
        <v>&lt; Select &gt;</v>
      </c>
      <c r="P16" s="56" t="e">
        <f>MATCH('SME Self-Assessment Checklist'!E23,Computation!F16:J16,0)</f>
        <v>#N/A</v>
      </c>
    </row>
    <row r="17" spans="2:16" s="57" customFormat="1" ht="30" x14ac:dyDescent="0.25">
      <c r="B17" s="101" t="s">
        <v>61</v>
      </c>
      <c r="C17" s="102">
        <v>11</v>
      </c>
      <c r="D17" s="107" t="s">
        <v>44</v>
      </c>
      <c r="E17" s="107" t="s">
        <v>128</v>
      </c>
      <c r="F17" s="108" t="s">
        <v>29</v>
      </c>
      <c r="G17" s="108" t="s">
        <v>30</v>
      </c>
      <c r="H17" s="111" t="s">
        <v>77</v>
      </c>
      <c r="I17" s="111" t="s">
        <v>77</v>
      </c>
      <c r="J17" s="111" t="s">
        <v>77</v>
      </c>
      <c r="K17" s="114"/>
      <c r="L17" s="99" t="str">
        <f>IF(ISERROR(MATCH('SME Self-Assessment Checklist'!E24,Computation!G17,0)),"-",D34)</f>
        <v>-</v>
      </c>
      <c r="M17" s="112"/>
      <c r="N17" s="100" t="str">
        <f>'SME Self-Assessment Checklist'!E24</f>
        <v>&lt; Select &gt;</v>
      </c>
      <c r="P17" s="56" t="e">
        <f>MATCH('SME Self-Assessment Checklist'!E24,Computation!F17:J17,0)</f>
        <v>#N/A</v>
      </c>
    </row>
    <row r="18" spans="2:16" s="57" customFormat="1" ht="30" x14ac:dyDescent="0.25">
      <c r="B18" s="101" t="s">
        <v>61</v>
      </c>
      <c r="C18" s="102">
        <v>12</v>
      </c>
      <c r="D18" s="107" t="s">
        <v>45</v>
      </c>
      <c r="E18" s="107" t="s">
        <v>128</v>
      </c>
      <c r="F18" s="108" t="s">
        <v>29</v>
      </c>
      <c r="G18" s="108" t="s">
        <v>30</v>
      </c>
      <c r="H18" s="111" t="s">
        <v>77</v>
      </c>
      <c r="I18" s="111" t="s">
        <v>77</v>
      </c>
      <c r="J18" s="111" t="s">
        <v>77</v>
      </c>
      <c r="K18" s="114"/>
      <c r="L18" s="99" t="str">
        <f>IF(ISERROR(MATCH('SME Self-Assessment Checklist'!E25,Computation!G18,0)),"-",D40)</f>
        <v>-</v>
      </c>
      <c r="M18" s="112"/>
      <c r="N18" s="100" t="str">
        <f>'SME Self-Assessment Checklist'!E25</f>
        <v>&lt; Select &gt;</v>
      </c>
      <c r="P18" s="56" t="e">
        <f>MATCH('SME Self-Assessment Checklist'!E25,Computation!F18:J18,0)</f>
        <v>#N/A</v>
      </c>
    </row>
    <row r="19" spans="2:16" s="56" customFormat="1" ht="60" x14ac:dyDescent="0.25">
      <c r="B19" s="101" t="s">
        <v>61</v>
      </c>
      <c r="C19" s="102">
        <v>13</v>
      </c>
      <c r="D19" s="103" t="s">
        <v>46</v>
      </c>
      <c r="E19" s="103" t="s">
        <v>128</v>
      </c>
      <c r="F19" s="102" t="s">
        <v>47</v>
      </c>
      <c r="G19" s="102" t="s">
        <v>48</v>
      </c>
      <c r="H19" s="102" t="s">
        <v>114</v>
      </c>
      <c r="I19" s="102" t="s">
        <v>115</v>
      </c>
      <c r="J19" s="111" t="s">
        <v>77</v>
      </c>
      <c r="K19" s="113"/>
      <c r="L19" s="99" t="str">
        <f>IF(ISERROR(MATCH('SME Self-Assessment Checklist'!E26,Computation!F19:G19,0)),"-",D33)</f>
        <v>-</v>
      </c>
      <c r="M19" s="99" t="str">
        <f>IF(ISERROR(MATCH('SME Self-Assessment Checklist'!E26,Computation!F19:G19,0)),"-",D32)</f>
        <v>-</v>
      </c>
      <c r="N19" s="100" t="str">
        <f>'SME Self-Assessment Checklist'!E26</f>
        <v>&lt; Select &gt;</v>
      </c>
      <c r="P19" s="56" t="e">
        <f>MATCH('SME Self-Assessment Checklist'!E26,Computation!F19:J19,0)</f>
        <v>#N/A</v>
      </c>
    </row>
    <row r="20" spans="2:16" s="56" customFormat="1" ht="30" x14ac:dyDescent="0.25">
      <c r="B20" s="101" t="s">
        <v>61</v>
      </c>
      <c r="C20" s="102">
        <v>14</v>
      </c>
      <c r="D20" s="103" t="s">
        <v>51</v>
      </c>
      <c r="E20" s="103" t="s">
        <v>128</v>
      </c>
      <c r="F20" s="102" t="s">
        <v>29</v>
      </c>
      <c r="G20" s="102" t="s">
        <v>30</v>
      </c>
      <c r="H20" s="111" t="s">
        <v>77</v>
      </c>
      <c r="I20" s="111" t="s">
        <v>77</v>
      </c>
      <c r="J20" s="111" t="s">
        <v>77</v>
      </c>
      <c r="K20" s="113"/>
      <c r="L20" s="99" t="str">
        <f>IF(ISERROR(MATCH('SME Self-Assessment Checklist'!E27,Computation!G20,0)),"-",D42)</f>
        <v>-</v>
      </c>
      <c r="M20" s="99" t="str">
        <f>IF(ISERROR(MATCH('SME Self-Assessment Checklist'!E27,Computation!G20,0)),"-",D43)</f>
        <v>-</v>
      </c>
      <c r="N20" s="100" t="str">
        <f>'SME Self-Assessment Checklist'!E27</f>
        <v>&lt; Select &gt;</v>
      </c>
      <c r="P20" s="56" t="e">
        <f>MATCH('SME Self-Assessment Checklist'!E27,Computation!F20:J20,0)</f>
        <v>#N/A</v>
      </c>
    </row>
    <row r="21" spans="2:16" s="56" customFormat="1" ht="30" x14ac:dyDescent="0.25">
      <c r="B21" s="101" t="s">
        <v>61</v>
      </c>
      <c r="C21" s="102">
        <v>15</v>
      </c>
      <c r="D21" s="103" t="s">
        <v>52</v>
      </c>
      <c r="E21" s="103" t="s">
        <v>128</v>
      </c>
      <c r="F21" s="102" t="s">
        <v>29</v>
      </c>
      <c r="G21" s="102" t="s">
        <v>30</v>
      </c>
      <c r="H21" s="111" t="s">
        <v>77</v>
      </c>
      <c r="I21" s="111" t="s">
        <v>77</v>
      </c>
      <c r="J21" s="111" t="s">
        <v>77</v>
      </c>
      <c r="K21" s="113"/>
      <c r="L21" s="99" t="str">
        <f>IF(ISERROR(MATCH('SME Self-Assessment Checklist'!E28,Computation!F21,0)),"-",D36)</f>
        <v>-</v>
      </c>
      <c r="M21" s="99" t="str">
        <f>IF(ISERROR(MATCH('SME Self-Assessment Checklist'!E28,Computation!F21,0)),"-",D39)</f>
        <v>-</v>
      </c>
      <c r="N21" s="100" t="str">
        <f>'SME Self-Assessment Checklist'!E28</f>
        <v>&lt; Select &gt;</v>
      </c>
      <c r="P21" s="56" t="e">
        <f>MATCH('SME Self-Assessment Checklist'!E28,Computation!F21:J21,0)</f>
        <v>#N/A</v>
      </c>
    </row>
    <row r="22" spans="2:16" ht="45" x14ac:dyDescent="0.25">
      <c r="B22" s="101" t="s">
        <v>76</v>
      </c>
      <c r="C22" s="102">
        <v>17</v>
      </c>
      <c r="D22" s="115" t="s">
        <v>135</v>
      </c>
      <c r="E22" s="115" t="s">
        <v>128</v>
      </c>
      <c r="F22" s="102" t="s">
        <v>69</v>
      </c>
      <c r="G22" s="102" t="s">
        <v>73</v>
      </c>
      <c r="H22" s="102" t="s">
        <v>116</v>
      </c>
      <c r="I22" s="102" t="s">
        <v>75</v>
      </c>
      <c r="J22" s="111" t="s">
        <v>77</v>
      </c>
      <c r="L22" s="99" t="str">
        <f>IF(ISERROR(MATCH('SME Self-Assessment Checklist'!E29,Computation!F22:H22,0)),"-",D31)</f>
        <v>-</v>
      </c>
      <c r="M22" s="99" t="str">
        <f>IF(ISERROR(MATCH('SME Self-Assessment Checklist'!E29,Computation!F22:H22,0)),"-",D35)</f>
        <v>-</v>
      </c>
      <c r="N22" s="100" t="str">
        <f>'SME Self-Assessment Checklist'!E29</f>
        <v>&lt; Select &gt;</v>
      </c>
      <c r="P22" s="56" t="e">
        <f>MATCH('SME Self-Assessment Checklist'!E29,Computation!F22:J22,0)</f>
        <v>#N/A</v>
      </c>
    </row>
    <row r="23" spans="2:16" ht="30" x14ac:dyDescent="0.25">
      <c r="B23" s="101" t="s">
        <v>76</v>
      </c>
      <c r="C23" s="102">
        <v>18</v>
      </c>
      <c r="D23" s="115" t="s">
        <v>53</v>
      </c>
      <c r="E23" s="115" t="s">
        <v>128</v>
      </c>
      <c r="F23" s="102" t="s">
        <v>54</v>
      </c>
      <c r="G23" s="102" t="s">
        <v>117</v>
      </c>
      <c r="H23" s="102" t="s">
        <v>118</v>
      </c>
      <c r="I23" s="102" t="s">
        <v>119</v>
      </c>
      <c r="J23" s="116" t="s">
        <v>129</v>
      </c>
      <c r="L23" s="99" t="str">
        <f>IF(ISERROR(MATCH('SME Self-Assessment Checklist'!E30,Computation!G23:J23,0)),"-",D31)</f>
        <v>-</v>
      </c>
      <c r="M23" s="99" t="str">
        <f>IF(ISERROR(MATCH('SME Self-Assessment Checklist'!E30,Computation!G23:J23,0)),"-",D35)</f>
        <v>-</v>
      </c>
      <c r="N23" s="100" t="str">
        <f>'SME Self-Assessment Checklist'!E30</f>
        <v>&lt; Select &gt;</v>
      </c>
      <c r="P23" s="56" t="e">
        <f>MATCH('SME Self-Assessment Checklist'!E30,Computation!F23:J23,0)</f>
        <v>#N/A</v>
      </c>
    </row>
    <row r="24" spans="2:16" s="59" customFormat="1" ht="45" x14ac:dyDescent="0.25">
      <c r="B24" s="101" t="s">
        <v>59</v>
      </c>
      <c r="C24" s="102">
        <v>19</v>
      </c>
      <c r="D24" s="103" t="s">
        <v>55</v>
      </c>
      <c r="E24" s="103" t="s">
        <v>128</v>
      </c>
      <c r="F24" s="102" t="s">
        <v>29</v>
      </c>
      <c r="G24" s="102" t="s">
        <v>30</v>
      </c>
      <c r="H24" s="103" t="s">
        <v>56</v>
      </c>
      <c r="I24" s="102" t="s">
        <v>122</v>
      </c>
      <c r="J24" s="111" t="s">
        <v>77</v>
      </c>
      <c r="L24" s="99" t="str">
        <f>IF(ISERROR(MATCH('SME Self-Assessment Checklist'!E31,Computation!F24,0)),"-","PDPA Awareness")</f>
        <v>-</v>
      </c>
      <c r="M24" s="99" t="str">
        <f>IF(ISERROR(MATCH('SME Self-Assessment Checklist'!E31,Computation!G24:J24,0)),"-","Lack PDPA Awareness")</f>
        <v>-</v>
      </c>
      <c r="N24" s="100" t="str">
        <f>'SME Self-Assessment Checklist'!E31</f>
        <v>&lt; Select &gt;</v>
      </c>
      <c r="P24" s="56" t="e">
        <f>MATCH('SME Self-Assessment Checklist'!E31,Computation!F24:J24,0)</f>
        <v>#N/A</v>
      </c>
    </row>
    <row r="25" spans="2:16" s="59" customFormat="1" ht="30" x14ac:dyDescent="0.25">
      <c r="B25" s="101" t="s">
        <v>59</v>
      </c>
      <c r="C25" s="102">
        <v>20</v>
      </c>
      <c r="D25" s="103" t="s">
        <v>57</v>
      </c>
      <c r="E25" s="103" t="s">
        <v>128</v>
      </c>
      <c r="F25" s="102" t="s">
        <v>29</v>
      </c>
      <c r="G25" s="102" t="s">
        <v>30</v>
      </c>
      <c r="H25" s="103" t="s">
        <v>56</v>
      </c>
      <c r="I25" s="102" t="s">
        <v>122</v>
      </c>
      <c r="J25" s="111" t="s">
        <v>77</v>
      </c>
      <c r="L25" s="99" t="str">
        <f>IF(ISERROR(MATCH('SME Self-Assessment Checklist'!E32,Computation!F25,0)),"-","Data Protection Awareness")</f>
        <v>-</v>
      </c>
      <c r="M25" s="99" t="str">
        <f>IF(ISERROR(MATCH('SME Self-Assessment Checklist'!E32,Computation!G25:J25,0)),"-","Lack Data Protection Awareness")</f>
        <v>-</v>
      </c>
      <c r="N25" s="100" t="str">
        <f>'SME Self-Assessment Checklist'!E32</f>
        <v>&lt; Select &gt;</v>
      </c>
      <c r="P25" s="56" t="e">
        <f>MATCH('SME Self-Assessment Checklist'!E32,Computation!F25:J25,0)</f>
        <v>#N/A</v>
      </c>
    </row>
    <row r="26" spans="2:16" ht="30.75" thickBot="1" x14ac:dyDescent="0.3">
      <c r="B26" s="117" t="s">
        <v>60</v>
      </c>
      <c r="C26" s="118">
        <v>21</v>
      </c>
      <c r="D26" s="119" t="s">
        <v>58</v>
      </c>
      <c r="E26" s="119" t="s">
        <v>128</v>
      </c>
      <c r="F26" s="118" t="s">
        <v>29</v>
      </c>
      <c r="G26" s="118" t="s">
        <v>30</v>
      </c>
      <c r="H26" s="120" t="s">
        <v>56</v>
      </c>
      <c r="I26" s="118" t="s">
        <v>122</v>
      </c>
      <c r="J26" s="111" t="s">
        <v>77</v>
      </c>
      <c r="L26" s="99" t="str">
        <f>IF(ISERROR(MATCH('SME Self-Assessment Checklist'!E33,Computation!F26,0)),"-","CyberSecurity Awareness")</f>
        <v>-</v>
      </c>
      <c r="M26" s="99" t="str">
        <f>IF(ISERROR(MATCH('SME Self-Assessment Checklist'!E33,Computation!G26:J26,0)),"-","Lack CyberSecurity Awareness")</f>
        <v>-</v>
      </c>
      <c r="N26" s="100" t="str">
        <f>'SME Self-Assessment Checklist'!E33</f>
        <v>&lt; Select &gt;</v>
      </c>
      <c r="P26" s="56" t="e">
        <f>MATCH('SME Self-Assessment Checklist'!E33,Computation!F26:J26,0)</f>
        <v>#N/A</v>
      </c>
    </row>
    <row r="29" spans="2:16" ht="15.75" thickBot="1" x14ac:dyDescent="0.3"/>
    <row r="30" spans="2:16" ht="15.75" thickBot="1" x14ac:dyDescent="0.3">
      <c r="B30" s="121" t="s">
        <v>85</v>
      </c>
      <c r="C30" s="122"/>
      <c r="D30" s="123"/>
      <c r="E30" s="124"/>
      <c r="G30" s="125" t="s">
        <v>101</v>
      </c>
    </row>
    <row r="31" spans="2:16" ht="15.75" thickTop="1" x14ac:dyDescent="0.25">
      <c r="B31" s="126" t="s">
        <v>86</v>
      </c>
      <c r="C31" s="127">
        <f t="shared" ref="C31:C44" si="0">COUNTIF($L$7:$M$26,$D31)</f>
        <v>0</v>
      </c>
      <c r="D31" s="128" t="s">
        <v>79</v>
      </c>
      <c r="E31" s="129"/>
      <c r="G31" s="130" t="str">
        <f>IF(AND(B32&gt;B36,B32&gt;B41)=TRUE,"Stage 1",IF(AND(B36&gt;B32,B36&gt;B41)=TRUE,"Stage 2",IF(AND(B41&gt;B32,B41&gt;B36)=TRUE,"Stage 3",IF(AND(B32&gt;=B36,B32&gt;B41)=TRUE,"Stage 1 &amp; Stage 2",IF(AND(B32&gt;=B41,B32&gt;B36)=TRUE,"Stage 1 &amp; Stage 3",IF(AND(B36&gt;=B41,B36&gt;B32)=TRUE,"Stage 2 &amp; Stage 3",IF(AND(B36=B41,B36=B32, B32&lt;&gt;0, B36 &lt;&gt;0, B41 &lt;&gt;0)=TRUE,"Stage 1, Stage 2 &amp; Stage 3","")))))))</f>
        <v/>
      </c>
    </row>
    <row r="32" spans="2:16" x14ac:dyDescent="0.25">
      <c r="B32" s="131">
        <f>ROUND(SUM(C31:C34),0)</f>
        <v>0</v>
      </c>
      <c r="C32" s="132">
        <f t="shared" si="0"/>
        <v>0</v>
      </c>
      <c r="D32" s="133" t="s">
        <v>87</v>
      </c>
      <c r="E32" s="129"/>
    </row>
    <row r="33" spans="2:5" x14ac:dyDescent="0.25">
      <c r="B33" s="134"/>
      <c r="C33" s="132">
        <f t="shared" si="0"/>
        <v>0</v>
      </c>
      <c r="D33" s="133" t="s">
        <v>88</v>
      </c>
      <c r="E33" s="129"/>
    </row>
    <row r="34" spans="2:5" ht="15.75" thickBot="1" x14ac:dyDescent="0.3">
      <c r="B34" s="135"/>
      <c r="C34" s="136">
        <f t="shared" si="0"/>
        <v>0</v>
      </c>
      <c r="D34" s="137" t="s">
        <v>89</v>
      </c>
      <c r="E34" s="129"/>
    </row>
    <row r="35" spans="2:5" ht="15.75" thickTop="1" x14ac:dyDescent="0.25">
      <c r="B35" s="126" t="s">
        <v>90</v>
      </c>
      <c r="C35" s="127">
        <f t="shared" si="0"/>
        <v>0</v>
      </c>
      <c r="D35" s="128" t="s">
        <v>91</v>
      </c>
      <c r="E35" s="129"/>
    </row>
    <row r="36" spans="2:5" x14ac:dyDescent="0.25">
      <c r="B36" s="131">
        <f>ROUND(SUM(C35:C39)*Recommendations!O3,0)</f>
        <v>0</v>
      </c>
      <c r="C36" s="132">
        <f t="shared" si="0"/>
        <v>0</v>
      </c>
      <c r="D36" s="133" t="s">
        <v>92</v>
      </c>
      <c r="E36" s="129"/>
    </row>
    <row r="37" spans="2:5" x14ac:dyDescent="0.25">
      <c r="B37" s="134"/>
      <c r="C37" s="132">
        <f t="shared" si="0"/>
        <v>0</v>
      </c>
      <c r="D37" s="133" t="s">
        <v>93</v>
      </c>
      <c r="E37" s="129"/>
    </row>
    <row r="38" spans="2:5" x14ac:dyDescent="0.25">
      <c r="B38" s="138"/>
      <c r="C38" s="139">
        <f t="shared" si="0"/>
        <v>0</v>
      </c>
      <c r="D38" s="140" t="s">
        <v>110</v>
      </c>
      <c r="E38" s="129"/>
    </row>
    <row r="39" spans="2:5" ht="15.75" thickBot="1" x14ac:dyDescent="0.3">
      <c r="B39" s="135"/>
      <c r="C39" s="136">
        <f t="shared" si="0"/>
        <v>0</v>
      </c>
      <c r="D39" s="137" t="s">
        <v>94</v>
      </c>
      <c r="E39" s="129"/>
    </row>
    <row r="40" spans="2:5" ht="15.75" thickTop="1" x14ac:dyDescent="0.25">
      <c r="B40" s="141" t="s">
        <v>95</v>
      </c>
      <c r="C40" s="142">
        <f t="shared" si="0"/>
        <v>0</v>
      </c>
      <c r="D40" s="143" t="s">
        <v>96</v>
      </c>
      <c r="E40" s="129"/>
    </row>
    <row r="41" spans="2:5" x14ac:dyDescent="0.25">
      <c r="B41" s="131">
        <f>ROUND(SUM(C40:C44)*Recommendations!P3,0)</f>
        <v>0</v>
      </c>
      <c r="C41" s="132">
        <f t="shared" si="0"/>
        <v>0</v>
      </c>
      <c r="D41" s="133" t="s">
        <v>97</v>
      </c>
      <c r="E41" s="129"/>
    </row>
    <row r="42" spans="2:5" x14ac:dyDescent="0.25">
      <c r="B42" s="134"/>
      <c r="C42" s="132">
        <f t="shared" si="0"/>
        <v>0</v>
      </c>
      <c r="D42" s="133" t="s">
        <v>98</v>
      </c>
      <c r="E42" s="129"/>
    </row>
    <row r="43" spans="2:5" x14ac:dyDescent="0.25">
      <c r="B43" s="134"/>
      <c r="C43" s="132">
        <f t="shared" si="0"/>
        <v>0</v>
      </c>
      <c r="D43" s="133" t="s">
        <v>99</v>
      </c>
      <c r="E43" s="129"/>
    </row>
    <row r="44" spans="2:5" ht="15.75" thickBot="1" x14ac:dyDescent="0.3">
      <c r="B44" s="144"/>
      <c r="C44" s="145">
        <f t="shared" si="0"/>
        <v>0</v>
      </c>
      <c r="D44" s="146" t="s">
        <v>100</v>
      </c>
      <c r="E44" s="129"/>
    </row>
  </sheetData>
  <sheetProtection algorithmName="SHA-512" hashValue="hEfqbTOJU4f6PBIuZ1lbYtws+tqeWK4wtx2cAy5fnZW8t/e26JmJYG6r93cmiRBXHHuGxOmfRYhgMZRYBQ83gg==" saltValue="26Ao1gLvsczXW+NAcO6EYA==" spinCount="100000" sheet="1" objects="1" scenarios="1"/>
  <mergeCells count="6">
    <mergeCell ref="N5:N6"/>
    <mergeCell ref="B5:B6"/>
    <mergeCell ref="C5:C6"/>
    <mergeCell ref="D5:D6"/>
    <mergeCell ref="F5:J5"/>
    <mergeCell ref="L5:M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1"/>
  <sheetViews>
    <sheetView zoomScale="80" zoomScaleNormal="80" workbookViewId="0">
      <pane xSplit="4" ySplit="6" topLeftCell="I7" activePane="bottomRight" state="frozen"/>
      <selection activeCell="D31" sqref="D31"/>
      <selection pane="topRight" activeCell="D31" sqref="D31"/>
      <selection pane="bottomLeft" activeCell="D31" sqref="D31"/>
      <selection pane="bottomRight" activeCell="K9" sqref="K9"/>
    </sheetView>
  </sheetViews>
  <sheetFormatPr defaultRowHeight="15" outlineLevelCol="1" x14ac:dyDescent="0.25"/>
  <cols>
    <col min="1" max="1" width="2.42578125" customWidth="1"/>
    <col min="2" max="2" width="18.28515625" bestFit="1" customWidth="1"/>
    <col min="3" max="3" width="5.42578125" style="32" customWidth="1"/>
    <col min="4" max="4" width="61.7109375" customWidth="1"/>
    <col min="5" max="5" width="14.85546875" customWidth="1"/>
    <col min="6" max="6" width="22.28515625" customWidth="1"/>
    <col min="7" max="7" width="25.5703125" bestFit="1" customWidth="1"/>
    <col min="8" max="8" width="22.5703125" bestFit="1" customWidth="1"/>
    <col min="9" max="9" width="17.140625" customWidth="1"/>
    <col min="10" max="10" width="1.85546875" customWidth="1"/>
    <col min="11" max="11" width="24.28515625" style="40" customWidth="1"/>
    <col min="12" max="13" width="31" style="33" customWidth="1"/>
    <col min="14" max="16" width="8.7109375" hidden="1" customWidth="1" outlineLevel="1"/>
    <col min="17" max="17" width="8.7109375" collapsed="1"/>
  </cols>
  <sheetData>
    <row r="1" spans="2:16" s="8" customFormat="1" x14ac:dyDescent="0.25">
      <c r="C1" s="33"/>
      <c r="K1" s="40"/>
      <c r="L1" s="33"/>
      <c r="M1" s="33"/>
    </row>
    <row r="2" spans="2:16" s="34" customFormat="1" ht="18.75" x14ac:dyDescent="0.25">
      <c r="B2" s="34" t="s">
        <v>64</v>
      </c>
      <c r="C2" s="35"/>
      <c r="K2" s="41"/>
      <c r="L2" s="69"/>
      <c r="M2" s="69"/>
      <c r="O2" s="34">
        <f>O4*O3</f>
        <v>14</v>
      </c>
      <c r="P2" s="34">
        <f>P3*P4</f>
        <v>14</v>
      </c>
    </row>
    <row r="3" spans="2:16" s="34" customFormat="1" ht="18.75" x14ac:dyDescent="0.25">
      <c r="B3" s="34" t="s">
        <v>65</v>
      </c>
      <c r="C3" s="35" t="s">
        <v>66</v>
      </c>
      <c r="K3" s="41"/>
      <c r="L3" s="69"/>
      <c r="M3" s="69"/>
      <c r="O3" s="34">
        <f>N4/O4</f>
        <v>1.75</v>
      </c>
      <c r="P3" s="34">
        <f>N4/P4</f>
        <v>2</v>
      </c>
    </row>
    <row r="4" spans="2:16" s="8" customFormat="1" ht="15.75" thickBot="1" x14ac:dyDescent="0.3">
      <c r="C4" s="6"/>
      <c r="K4" s="40"/>
      <c r="L4" s="33"/>
      <c r="M4" s="33"/>
      <c r="N4" s="8">
        <f>SUM(N7:N26)</f>
        <v>14</v>
      </c>
      <c r="O4" s="8">
        <f>SUM(O7:O26)</f>
        <v>8</v>
      </c>
      <c r="P4" s="8">
        <f>SUM(P7:P26)</f>
        <v>7</v>
      </c>
    </row>
    <row r="5" spans="2:16" s="8" customFormat="1" x14ac:dyDescent="0.25">
      <c r="B5" s="211" t="s">
        <v>63</v>
      </c>
      <c r="C5" s="213" t="s">
        <v>62</v>
      </c>
      <c r="D5" s="215" t="s">
        <v>0</v>
      </c>
      <c r="E5" s="217" t="s">
        <v>78</v>
      </c>
      <c r="F5" s="217"/>
      <c r="G5" s="217"/>
      <c r="H5" s="217"/>
      <c r="I5" s="218"/>
      <c r="K5" s="40"/>
      <c r="L5" s="33"/>
      <c r="M5" s="33"/>
    </row>
    <row r="6" spans="2:16" s="7" customFormat="1" ht="15.75" thickBot="1" x14ac:dyDescent="0.3">
      <c r="B6" s="212"/>
      <c r="C6" s="214"/>
      <c r="D6" s="216"/>
      <c r="E6" s="29" t="s">
        <v>1</v>
      </c>
      <c r="F6" s="29" t="s">
        <v>2</v>
      </c>
      <c r="G6" s="29" t="s">
        <v>3</v>
      </c>
      <c r="H6" s="29" t="s">
        <v>4</v>
      </c>
      <c r="I6" s="30" t="s">
        <v>5</v>
      </c>
      <c r="K6" s="42" t="s">
        <v>80</v>
      </c>
      <c r="L6" s="63" t="s">
        <v>81</v>
      </c>
      <c r="M6" s="63"/>
      <c r="N6" s="1" t="s">
        <v>86</v>
      </c>
      <c r="O6" s="1" t="s">
        <v>90</v>
      </c>
      <c r="P6" s="1" t="s">
        <v>95</v>
      </c>
    </row>
    <row r="7" spans="2:16" s="1" customFormat="1" ht="30" x14ac:dyDescent="0.25">
      <c r="B7" s="24" t="s">
        <v>61</v>
      </c>
      <c r="C7" s="26">
        <v>1</v>
      </c>
      <c r="D7" s="25" t="s">
        <v>6</v>
      </c>
      <c r="E7" s="26" t="s">
        <v>7</v>
      </c>
      <c r="F7" s="27" t="s">
        <v>8</v>
      </c>
      <c r="G7" s="27" t="s">
        <v>9</v>
      </c>
      <c r="H7" s="27" t="s">
        <v>10</v>
      </c>
      <c r="I7" s="28" t="s">
        <v>11</v>
      </c>
      <c r="K7" s="38" t="s">
        <v>121</v>
      </c>
      <c r="L7" s="64" t="s">
        <v>79</v>
      </c>
      <c r="M7" s="70" t="s">
        <v>96</v>
      </c>
      <c r="N7" s="1">
        <v>1</v>
      </c>
      <c r="P7" s="1">
        <v>1</v>
      </c>
    </row>
    <row r="8" spans="2:16" s="1" customFormat="1" ht="30" x14ac:dyDescent="0.25">
      <c r="B8" s="9" t="s">
        <v>61</v>
      </c>
      <c r="C8" s="11">
        <v>2</v>
      </c>
      <c r="D8" s="10" t="s">
        <v>12</v>
      </c>
      <c r="E8" s="13">
        <v>0</v>
      </c>
      <c r="F8" s="13">
        <v>1</v>
      </c>
      <c r="G8" s="13" t="s">
        <v>13</v>
      </c>
      <c r="H8" s="13" t="s">
        <v>14</v>
      </c>
      <c r="I8" s="14" t="s">
        <v>15</v>
      </c>
      <c r="K8" s="38" t="s">
        <v>136</v>
      </c>
      <c r="L8" s="64" t="s">
        <v>88</v>
      </c>
      <c r="M8" s="64" t="s">
        <v>89</v>
      </c>
      <c r="N8" s="1">
        <v>2</v>
      </c>
    </row>
    <row r="9" spans="2:16" s="1" customFormat="1" ht="30" x14ac:dyDescent="0.25">
      <c r="B9" s="9" t="s">
        <v>61</v>
      </c>
      <c r="C9" s="11">
        <v>3</v>
      </c>
      <c r="D9" s="10" t="s">
        <v>67</v>
      </c>
      <c r="E9" s="11" t="s">
        <v>16</v>
      </c>
      <c r="F9" s="11" t="s">
        <v>17</v>
      </c>
      <c r="G9" s="11" t="s">
        <v>18</v>
      </c>
      <c r="H9" s="11" t="s">
        <v>19</v>
      </c>
      <c r="I9" s="12" t="s">
        <v>20</v>
      </c>
      <c r="K9" s="38" t="s">
        <v>123</v>
      </c>
      <c r="L9" s="64" t="s">
        <v>110</v>
      </c>
      <c r="M9" s="70" t="s">
        <v>100</v>
      </c>
      <c r="O9" s="1">
        <v>1</v>
      </c>
      <c r="P9" s="1">
        <v>1</v>
      </c>
    </row>
    <row r="10" spans="2:16" s="5" customFormat="1" ht="30" x14ac:dyDescent="0.25">
      <c r="B10" s="9" t="s">
        <v>61</v>
      </c>
      <c r="C10" s="11">
        <v>4</v>
      </c>
      <c r="D10" s="15" t="s">
        <v>68</v>
      </c>
      <c r="E10" s="16" t="s">
        <v>21</v>
      </c>
      <c r="F10" s="16" t="s">
        <v>22</v>
      </c>
      <c r="G10" s="16" t="s">
        <v>23</v>
      </c>
      <c r="H10" s="16" t="s">
        <v>24</v>
      </c>
      <c r="I10" s="36" t="s">
        <v>77</v>
      </c>
      <c r="K10" s="39" t="s">
        <v>82</v>
      </c>
      <c r="L10" s="64" t="s">
        <v>89</v>
      </c>
      <c r="M10" s="70" t="s">
        <v>87</v>
      </c>
      <c r="N10" s="5">
        <v>2</v>
      </c>
    </row>
    <row r="11" spans="2:16" s="5" customFormat="1" ht="30" x14ac:dyDescent="0.25">
      <c r="B11" s="9" t="s">
        <v>61</v>
      </c>
      <c r="C11" s="11">
        <v>5</v>
      </c>
      <c r="D11" s="15" t="s">
        <v>25</v>
      </c>
      <c r="E11" s="17" t="s">
        <v>26</v>
      </c>
      <c r="F11" s="16" t="s">
        <v>27</v>
      </c>
      <c r="G11" s="37" t="s">
        <v>77</v>
      </c>
      <c r="H11" s="37" t="s">
        <v>77</v>
      </c>
      <c r="I11" s="36" t="s">
        <v>77</v>
      </c>
      <c r="K11" s="39" t="s">
        <v>27</v>
      </c>
      <c r="L11" s="70" t="s">
        <v>94</v>
      </c>
      <c r="M11" s="70" t="s">
        <v>98</v>
      </c>
      <c r="O11" s="5">
        <v>1</v>
      </c>
      <c r="P11" s="5">
        <v>1</v>
      </c>
    </row>
    <row r="12" spans="2:16" s="5" customFormat="1" ht="30" x14ac:dyDescent="0.25">
      <c r="B12" s="9" t="s">
        <v>61</v>
      </c>
      <c r="C12" s="11">
        <v>6</v>
      </c>
      <c r="D12" s="15" t="s">
        <v>28</v>
      </c>
      <c r="E12" s="17" t="s">
        <v>29</v>
      </c>
      <c r="F12" s="16" t="s">
        <v>30</v>
      </c>
      <c r="G12" s="37" t="s">
        <v>77</v>
      </c>
      <c r="H12" s="37" t="s">
        <v>77</v>
      </c>
      <c r="I12" s="36" t="s">
        <v>77</v>
      </c>
      <c r="K12" s="39" t="s">
        <v>29</v>
      </c>
      <c r="L12" s="65" t="s">
        <v>97</v>
      </c>
      <c r="M12" s="66" t="s">
        <v>89</v>
      </c>
      <c r="N12" s="5">
        <v>1</v>
      </c>
      <c r="P12" s="5">
        <v>1</v>
      </c>
    </row>
    <row r="13" spans="2:16" s="1" customFormat="1" ht="30" x14ac:dyDescent="0.25">
      <c r="B13" s="9" t="s">
        <v>61</v>
      </c>
      <c r="C13" s="11">
        <v>7</v>
      </c>
      <c r="D13" s="10" t="s">
        <v>31</v>
      </c>
      <c r="E13" s="11" t="s">
        <v>32</v>
      </c>
      <c r="F13" s="11" t="s">
        <v>33</v>
      </c>
      <c r="G13" s="11" t="s">
        <v>34</v>
      </c>
      <c r="H13" s="11" t="s">
        <v>35</v>
      </c>
      <c r="I13" s="36" t="s">
        <v>77</v>
      </c>
      <c r="K13" s="38" t="s">
        <v>124</v>
      </c>
      <c r="L13" s="64" t="s">
        <v>88</v>
      </c>
      <c r="M13" s="70" t="s">
        <v>87</v>
      </c>
      <c r="N13" s="1">
        <v>2</v>
      </c>
    </row>
    <row r="14" spans="2:16" s="1" customFormat="1" ht="30" x14ac:dyDescent="0.25">
      <c r="B14" s="9" t="s">
        <v>61</v>
      </c>
      <c r="C14" s="11">
        <v>8</v>
      </c>
      <c r="D14" s="10" t="s">
        <v>36</v>
      </c>
      <c r="E14" s="11" t="s">
        <v>29</v>
      </c>
      <c r="F14" s="11" t="s">
        <v>30</v>
      </c>
      <c r="G14" s="37" t="s">
        <v>77</v>
      </c>
      <c r="H14" s="37" t="s">
        <v>77</v>
      </c>
      <c r="I14" s="36" t="s">
        <v>77</v>
      </c>
      <c r="J14" s="3"/>
      <c r="K14" s="38" t="s">
        <v>30</v>
      </c>
      <c r="L14" s="70" t="s">
        <v>87</v>
      </c>
      <c r="M14" s="67"/>
      <c r="N14" s="1">
        <v>1</v>
      </c>
    </row>
    <row r="15" spans="2:16" s="1" customFormat="1" ht="30" x14ac:dyDescent="0.25">
      <c r="B15" s="9" t="s">
        <v>61</v>
      </c>
      <c r="C15" s="11">
        <v>9</v>
      </c>
      <c r="D15" s="10" t="s">
        <v>37</v>
      </c>
      <c r="E15" s="11" t="s">
        <v>29</v>
      </c>
      <c r="F15" s="11" t="s">
        <v>30</v>
      </c>
      <c r="G15" s="37" t="s">
        <v>77</v>
      </c>
      <c r="H15" s="37" t="s">
        <v>77</v>
      </c>
      <c r="I15" s="36" t="s">
        <v>77</v>
      </c>
      <c r="J15" s="3"/>
      <c r="K15" s="38" t="s">
        <v>29</v>
      </c>
      <c r="L15" s="70" t="s">
        <v>93</v>
      </c>
      <c r="M15" s="67"/>
      <c r="O15" s="1">
        <v>1</v>
      </c>
    </row>
    <row r="16" spans="2:16" s="1" customFormat="1" ht="30" x14ac:dyDescent="0.25">
      <c r="B16" s="9" t="s">
        <v>61</v>
      </c>
      <c r="C16" s="11">
        <v>10</v>
      </c>
      <c r="D16" s="10" t="s">
        <v>38</v>
      </c>
      <c r="E16" s="11" t="s">
        <v>39</v>
      </c>
      <c r="F16" s="11" t="s">
        <v>40</v>
      </c>
      <c r="G16" s="11" t="s">
        <v>41</v>
      </c>
      <c r="H16" s="11" t="s">
        <v>42</v>
      </c>
      <c r="I16" s="12" t="s">
        <v>43</v>
      </c>
      <c r="J16" s="3"/>
      <c r="K16" s="38" t="s">
        <v>125</v>
      </c>
      <c r="L16" s="70" t="s">
        <v>93</v>
      </c>
      <c r="M16" s="67"/>
      <c r="O16" s="1">
        <v>1</v>
      </c>
    </row>
    <row r="17" spans="2:16" s="5" customFormat="1" ht="30" x14ac:dyDescent="0.25">
      <c r="B17" s="9" t="s">
        <v>61</v>
      </c>
      <c r="C17" s="11">
        <v>11</v>
      </c>
      <c r="D17" s="15" t="s">
        <v>44</v>
      </c>
      <c r="E17" s="16" t="s">
        <v>29</v>
      </c>
      <c r="F17" s="16" t="s">
        <v>30</v>
      </c>
      <c r="G17" s="37" t="s">
        <v>77</v>
      </c>
      <c r="H17" s="37" t="s">
        <v>77</v>
      </c>
      <c r="I17" s="36" t="s">
        <v>77</v>
      </c>
      <c r="J17" s="4"/>
      <c r="K17" s="39" t="s">
        <v>30</v>
      </c>
      <c r="L17" s="64" t="s">
        <v>89</v>
      </c>
      <c r="M17" s="70"/>
      <c r="N17" s="5">
        <v>1</v>
      </c>
    </row>
    <row r="18" spans="2:16" s="5" customFormat="1" ht="30" x14ac:dyDescent="0.25">
      <c r="B18" s="9" t="s">
        <v>61</v>
      </c>
      <c r="C18" s="11">
        <v>12</v>
      </c>
      <c r="D18" s="15" t="s">
        <v>45</v>
      </c>
      <c r="E18" s="16" t="s">
        <v>29</v>
      </c>
      <c r="F18" s="16" t="s">
        <v>30</v>
      </c>
      <c r="G18" s="37" t="s">
        <v>77</v>
      </c>
      <c r="H18" s="37" t="s">
        <v>77</v>
      </c>
      <c r="I18" s="36" t="s">
        <v>77</v>
      </c>
      <c r="J18" s="4"/>
      <c r="K18" s="39" t="s">
        <v>29</v>
      </c>
      <c r="L18" s="70" t="s">
        <v>96</v>
      </c>
      <c r="M18" s="68"/>
      <c r="P18" s="5">
        <v>1</v>
      </c>
    </row>
    <row r="19" spans="2:16" s="1" customFormat="1" ht="30" x14ac:dyDescent="0.25">
      <c r="B19" s="9" t="s">
        <v>61</v>
      </c>
      <c r="C19" s="11">
        <v>13</v>
      </c>
      <c r="D19" s="10" t="s">
        <v>46</v>
      </c>
      <c r="E19" s="11" t="s">
        <v>47</v>
      </c>
      <c r="F19" s="11" t="s">
        <v>48</v>
      </c>
      <c r="G19" s="11" t="s">
        <v>49</v>
      </c>
      <c r="H19" s="11" t="s">
        <v>50</v>
      </c>
      <c r="I19" s="36" t="s">
        <v>77</v>
      </c>
      <c r="J19" s="3"/>
      <c r="K19" s="38" t="s">
        <v>83</v>
      </c>
      <c r="L19" s="64" t="s">
        <v>88</v>
      </c>
      <c r="M19" s="70" t="s">
        <v>87</v>
      </c>
      <c r="N19" s="1">
        <v>2</v>
      </c>
    </row>
    <row r="20" spans="2:16" s="1" customFormat="1" ht="30" x14ac:dyDescent="0.25">
      <c r="B20" s="9" t="s">
        <v>61</v>
      </c>
      <c r="C20" s="11">
        <v>14</v>
      </c>
      <c r="D20" s="10" t="s">
        <v>51</v>
      </c>
      <c r="E20" s="11" t="s">
        <v>29</v>
      </c>
      <c r="F20" s="11" t="s">
        <v>30</v>
      </c>
      <c r="G20" s="37" t="s">
        <v>77</v>
      </c>
      <c r="H20" s="37" t="s">
        <v>77</v>
      </c>
      <c r="I20" s="36" t="s">
        <v>77</v>
      </c>
      <c r="J20" s="3"/>
      <c r="K20" s="38" t="s">
        <v>30</v>
      </c>
      <c r="L20" s="70" t="s">
        <v>98</v>
      </c>
      <c r="M20" s="70" t="s">
        <v>99</v>
      </c>
      <c r="P20" s="1">
        <v>2</v>
      </c>
    </row>
    <row r="21" spans="2:16" s="1" customFormat="1" ht="30" x14ac:dyDescent="0.25">
      <c r="B21" s="9" t="s">
        <v>61</v>
      </c>
      <c r="C21" s="11">
        <v>15</v>
      </c>
      <c r="D21" s="10" t="s">
        <v>52</v>
      </c>
      <c r="E21" s="11" t="s">
        <v>29</v>
      </c>
      <c r="F21" s="11" t="s">
        <v>30</v>
      </c>
      <c r="G21" s="37" t="s">
        <v>77</v>
      </c>
      <c r="H21" s="37" t="s">
        <v>77</v>
      </c>
      <c r="I21" s="36" t="s">
        <v>77</v>
      </c>
      <c r="J21" s="3"/>
      <c r="K21" s="38" t="s">
        <v>29</v>
      </c>
      <c r="L21" s="70" t="s">
        <v>94</v>
      </c>
      <c r="M21" s="64" t="s">
        <v>92</v>
      </c>
      <c r="O21" s="1">
        <v>2</v>
      </c>
    </row>
    <row r="22" spans="2:16" ht="30" x14ac:dyDescent="0.25">
      <c r="B22" s="9" t="s">
        <v>76</v>
      </c>
      <c r="C22" s="11">
        <v>16</v>
      </c>
      <c r="D22" s="19" t="s">
        <v>135</v>
      </c>
      <c r="E22" s="20" t="s">
        <v>69</v>
      </c>
      <c r="F22" s="20" t="s">
        <v>73</v>
      </c>
      <c r="G22" s="20" t="s">
        <v>74</v>
      </c>
      <c r="H22" s="20" t="s">
        <v>75</v>
      </c>
      <c r="I22" s="36" t="s">
        <v>77</v>
      </c>
      <c r="K22" s="40" t="s">
        <v>84</v>
      </c>
      <c r="L22" s="64" t="s">
        <v>79</v>
      </c>
      <c r="M22" s="64" t="s">
        <v>91</v>
      </c>
      <c r="N22">
        <v>1</v>
      </c>
      <c r="O22">
        <v>1</v>
      </c>
    </row>
    <row r="23" spans="2:16" ht="30" x14ac:dyDescent="0.25">
      <c r="B23" s="9" t="s">
        <v>76</v>
      </c>
      <c r="C23" s="11">
        <v>17</v>
      </c>
      <c r="D23" s="19" t="s">
        <v>53</v>
      </c>
      <c r="E23" s="20" t="s">
        <v>54</v>
      </c>
      <c r="F23" s="20" t="s">
        <v>70</v>
      </c>
      <c r="G23" s="20" t="s">
        <v>71</v>
      </c>
      <c r="H23" s="20" t="s">
        <v>72</v>
      </c>
      <c r="I23" s="18" t="s">
        <v>130</v>
      </c>
      <c r="K23" s="40" t="s">
        <v>126</v>
      </c>
      <c r="L23" s="64" t="s">
        <v>79</v>
      </c>
      <c r="M23" s="64" t="s">
        <v>91</v>
      </c>
      <c r="N23">
        <v>1</v>
      </c>
      <c r="O23">
        <v>1</v>
      </c>
    </row>
    <row r="24" spans="2:16" s="2" customFormat="1" ht="30" x14ac:dyDescent="0.25">
      <c r="B24" s="9" t="s">
        <v>59</v>
      </c>
      <c r="C24" s="11">
        <v>18</v>
      </c>
      <c r="D24" s="10" t="s">
        <v>55</v>
      </c>
      <c r="E24" s="11" t="s">
        <v>29</v>
      </c>
      <c r="F24" s="11" t="s">
        <v>30</v>
      </c>
      <c r="G24" s="19" t="s">
        <v>56</v>
      </c>
      <c r="H24" s="11" t="s">
        <v>122</v>
      </c>
      <c r="I24" s="36" t="s">
        <v>77</v>
      </c>
      <c r="K24" s="38"/>
      <c r="L24" s="38"/>
      <c r="M24" s="38"/>
    </row>
    <row r="25" spans="2:16" s="2" customFormat="1" x14ac:dyDescent="0.25">
      <c r="B25" s="9" t="s">
        <v>59</v>
      </c>
      <c r="C25" s="11">
        <v>19</v>
      </c>
      <c r="D25" s="10" t="s">
        <v>57</v>
      </c>
      <c r="E25" s="11" t="s">
        <v>29</v>
      </c>
      <c r="F25" s="11" t="s">
        <v>30</v>
      </c>
      <c r="G25" s="19" t="s">
        <v>56</v>
      </c>
      <c r="H25" s="11" t="s">
        <v>122</v>
      </c>
      <c r="I25" s="36" t="s">
        <v>77</v>
      </c>
      <c r="K25" s="38"/>
      <c r="L25" s="38"/>
      <c r="M25" s="38"/>
    </row>
    <row r="26" spans="2:16" ht="15.75" thickBot="1" x14ac:dyDescent="0.3">
      <c r="B26" s="21" t="s">
        <v>60</v>
      </c>
      <c r="C26" s="31">
        <v>20</v>
      </c>
      <c r="D26" s="22" t="s">
        <v>58</v>
      </c>
      <c r="E26" s="23" t="s">
        <v>29</v>
      </c>
      <c r="F26" s="23" t="s">
        <v>30</v>
      </c>
      <c r="G26" s="22" t="s">
        <v>56</v>
      </c>
      <c r="H26" s="31" t="s">
        <v>122</v>
      </c>
      <c r="I26" s="86" t="s">
        <v>77</v>
      </c>
    </row>
    <row r="27" spans="2:16" ht="15.75" thickBot="1" x14ac:dyDescent="0.3">
      <c r="K27" s="46" t="s">
        <v>85</v>
      </c>
      <c r="L27" s="71"/>
      <c r="M27" s="72"/>
    </row>
    <row r="28" spans="2:16" ht="15.75" thickTop="1" x14ac:dyDescent="0.25">
      <c r="K28" s="48" t="s">
        <v>86</v>
      </c>
      <c r="L28" s="73">
        <f t="shared" ref="L28:L41" si="0">COUNTIF($L$7:$M$23,$M28)</f>
        <v>3</v>
      </c>
      <c r="M28" s="74" t="s">
        <v>79</v>
      </c>
    </row>
    <row r="29" spans="2:16" x14ac:dyDescent="0.25">
      <c r="K29" s="44">
        <f>SUM(L28:L31)</f>
        <v>14</v>
      </c>
      <c r="L29" s="75">
        <f t="shared" si="0"/>
        <v>4</v>
      </c>
      <c r="M29" s="76" t="s">
        <v>87</v>
      </c>
    </row>
    <row r="30" spans="2:16" x14ac:dyDescent="0.25">
      <c r="K30" s="43"/>
      <c r="L30" s="75">
        <f t="shared" si="0"/>
        <v>3</v>
      </c>
      <c r="M30" s="76" t="s">
        <v>88</v>
      </c>
    </row>
    <row r="31" spans="2:16" ht="15.75" thickBot="1" x14ac:dyDescent="0.3">
      <c r="K31" s="49"/>
      <c r="L31" s="77">
        <f t="shared" si="0"/>
        <v>4</v>
      </c>
      <c r="M31" s="78" t="s">
        <v>89</v>
      </c>
    </row>
    <row r="32" spans="2:16" ht="15.75" thickTop="1" x14ac:dyDescent="0.25">
      <c r="K32" s="48" t="s">
        <v>90</v>
      </c>
      <c r="L32" s="73">
        <f t="shared" si="0"/>
        <v>2</v>
      </c>
      <c r="M32" s="74" t="s">
        <v>91</v>
      </c>
    </row>
    <row r="33" spans="11:13" x14ac:dyDescent="0.25">
      <c r="K33" s="44">
        <f>SUM(L32:L36)</f>
        <v>8</v>
      </c>
      <c r="L33" s="75">
        <f t="shared" si="0"/>
        <v>1</v>
      </c>
      <c r="M33" s="76" t="s">
        <v>92</v>
      </c>
    </row>
    <row r="34" spans="11:13" x14ac:dyDescent="0.25">
      <c r="K34" s="43"/>
      <c r="L34" s="75">
        <f t="shared" si="0"/>
        <v>2</v>
      </c>
      <c r="M34" s="76" t="s">
        <v>93</v>
      </c>
    </row>
    <row r="35" spans="11:13" x14ac:dyDescent="0.25">
      <c r="K35" s="62"/>
      <c r="L35" s="79">
        <f t="shared" si="0"/>
        <v>1</v>
      </c>
      <c r="M35" s="80" t="s">
        <v>110</v>
      </c>
    </row>
    <row r="36" spans="11:13" ht="15.75" thickBot="1" x14ac:dyDescent="0.3">
      <c r="K36" s="49"/>
      <c r="L36" s="77">
        <f t="shared" si="0"/>
        <v>2</v>
      </c>
      <c r="M36" s="78" t="s">
        <v>94</v>
      </c>
    </row>
    <row r="37" spans="11:13" ht="15.75" thickTop="1" x14ac:dyDescent="0.25">
      <c r="K37" s="47" t="s">
        <v>95</v>
      </c>
      <c r="L37" s="81">
        <f t="shared" si="0"/>
        <v>2</v>
      </c>
      <c r="M37" s="82" t="s">
        <v>96</v>
      </c>
    </row>
    <row r="38" spans="11:13" x14ac:dyDescent="0.25">
      <c r="K38" s="44">
        <f>SUM(L37:L41)</f>
        <v>7</v>
      </c>
      <c r="L38" s="75">
        <f t="shared" si="0"/>
        <v>1</v>
      </c>
      <c r="M38" s="76" t="s">
        <v>97</v>
      </c>
    </row>
    <row r="39" spans="11:13" x14ac:dyDescent="0.25">
      <c r="K39" s="43"/>
      <c r="L39" s="75">
        <f t="shared" si="0"/>
        <v>2</v>
      </c>
      <c r="M39" s="76" t="s">
        <v>98</v>
      </c>
    </row>
    <row r="40" spans="11:13" x14ac:dyDescent="0.25">
      <c r="K40" s="43"/>
      <c r="L40" s="75">
        <f t="shared" si="0"/>
        <v>1</v>
      </c>
      <c r="M40" s="76" t="s">
        <v>99</v>
      </c>
    </row>
    <row r="41" spans="11:13" ht="15.75" thickBot="1" x14ac:dyDescent="0.3">
      <c r="K41" s="45"/>
      <c r="L41" s="83">
        <f t="shared" si="0"/>
        <v>1</v>
      </c>
      <c r="M41" s="84" t="s">
        <v>100</v>
      </c>
    </row>
  </sheetData>
  <sheetProtection algorithmName="SHA-512" hashValue="ecVswTCOz5MnK4zz7flCudTJ7nvO8iWQPPatG7jaHA4WqWxtmTNNmD+ECe+12+veKnZ0UZ+Fio+uK+4cs9Y5ZQ==" saltValue="sI6P2pSJtKmI2LAoU8P4Wg==" spinCount="100000" sheet="1" objects="1" scenarios="1"/>
  <mergeCells count="4">
    <mergeCell ref="B5:B6"/>
    <mergeCell ref="C5:C6"/>
    <mergeCell ref="D5:D6"/>
    <mergeCell ref="E5:I5"/>
  </mergeCells>
  <pageMargins left="0.23622047244094491" right="0.23622047244094491" top="0.44" bottom="0.55000000000000004" header="0.31496062992125984" footer="0.31496062992125984"/>
  <pageSetup paperSize="9" scale="59" fitToHeight="0" orientation="landscape" r:id="rId1"/>
  <headerFooter>
    <oddFooter>&amp;L&amp;"-,Bold"&amp;10IMDA Retail IDP - SME Self-Assessment Checklist - Version 1.0&amp;R&amp;10Update on November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SME Self-Assessment Checklist</vt:lpstr>
      <vt:lpstr>Computation</vt:lpstr>
      <vt:lpstr>Recommendations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 Yuh KAY from.TP (IMDA)</dc:creator>
  <cp:lastModifiedBy>Ren Yuh KAY from.TP (IMDA)</cp:lastModifiedBy>
  <cp:lastPrinted>2017-11-16T10:46:10Z</cp:lastPrinted>
  <dcterms:created xsi:type="dcterms:W3CDTF">2017-09-20T11:57:32Z</dcterms:created>
  <dcterms:modified xsi:type="dcterms:W3CDTF">2017-11-17T01:44:46Z</dcterms:modified>
</cp:coreProperties>
</file>