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19" documentId="13_ncr:1_{2D052566-1DA9-4630-AD11-F4B5AD78C936}" xr6:coauthVersionLast="47" xr6:coauthVersionMax="47" xr10:uidLastSave="{54424136-9C49-4B04-81B0-08C7B7E49699}"/>
  <workbookProtection workbookAlgorithmName="SHA-512" workbookHashValue="eYJUq7lNXDrhqXzSvxXfTW2MxXM7mh362qUqX+awnbAin47CZVL1300bMmdnYfcXMEPlbWDXKNL/aFK5ugITLQ==" workbookSaltValue="w0OSLbVa5+PsCkU6dOzixA==" workbookSpinCount="100000" lockStructure="1"/>
  <bookViews>
    <workbookView xWindow="-108" yWindow="-108" windowWidth="23256" windowHeight="14976"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B5" i="8"/>
  <c r="A8" i="2"/>
  <c r="D6" i="17"/>
  <c r="B14" i="16" s="1"/>
  <c r="C6" i="17"/>
  <c r="B6" i="17"/>
  <c r="A6" i="17"/>
  <c r="B2" i="8"/>
  <c r="A81" i="7"/>
  <c r="A83" i="7" s="1"/>
  <c r="A84" i="7" s="1"/>
  <c r="A85" i="7" s="1"/>
  <c r="A86" i="7" s="1"/>
  <c r="A87" i="7" s="1"/>
  <c r="A88" i="7" s="1"/>
  <c r="A89" i="7" s="1"/>
  <c r="A90" i="7" s="1"/>
  <c r="A91" i="7" s="1"/>
  <c r="A92" i="7" s="1"/>
  <c r="A93" i="7" s="1"/>
  <c r="A94" i="7" s="1"/>
  <c r="A95" i="7" s="1"/>
  <c r="A96" i="7" s="1"/>
  <c r="A97" i="7" s="1"/>
  <c r="A98" i="7" s="1"/>
  <c r="A99" i="7" s="1"/>
  <c r="A101" i="7" s="1"/>
  <c r="A102" i="7" s="1"/>
  <c r="A103" i="7" s="1"/>
  <c r="A104" i="7" s="1"/>
  <c r="A105" i="7" s="1"/>
  <c r="A106" i="7" s="1"/>
  <c r="A107" i="7" s="1"/>
  <c r="A108" i="7" s="1"/>
  <c r="A110" i="7" s="1"/>
  <c r="A111" i="7" s="1"/>
  <c r="A112" i="7" s="1"/>
  <c r="A113" i="7" s="1"/>
  <c r="A114" i="7" s="1"/>
  <c r="A115" i="7" s="1"/>
  <c r="A116" i="7" s="1"/>
  <c r="A117" i="7" s="1"/>
  <c r="A118" i="7" s="1"/>
  <c r="A119" i="7" s="1"/>
  <c r="A120" i="7" s="1"/>
  <c r="A121" i="7" s="1"/>
  <c r="A122" i="7" s="1"/>
  <c r="A123" i="7" s="1"/>
  <c r="A124" i="7" s="1"/>
  <c r="A125" i="7" s="1"/>
  <c r="A126" i="7" s="1"/>
  <c r="A128" i="7" s="1"/>
  <c r="A129" i="7" s="1"/>
  <c r="A130" i="7" s="1"/>
  <c r="A131" i="7" s="1"/>
  <c r="A58" i="7"/>
  <c r="A59" i="7" s="1"/>
  <c r="A60" i="7" s="1"/>
  <c r="A61" i="7" s="1"/>
  <c r="A62" i="7" s="1"/>
  <c r="A63" i="7" s="1"/>
  <c r="A64" i="7" s="1"/>
  <c r="A65" i="7" s="1"/>
  <c r="A66" i="7" s="1"/>
  <c r="A67" i="7" s="1"/>
  <c r="A68" i="7" s="1"/>
  <c r="A69" i="7" s="1"/>
  <c r="A70" i="7" s="1"/>
  <c r="A71" i="7" s="1"/>
  <c r="A72" i="7" s="1"/>
  <c r="A73" i="7" s="1"/>
  <c r="A74" i="7" s="1"/>
  <c r="A75" i="7" s="1"/>
  <c r="A76" i="7" s="1"/>
  <c r="A77" i="7" s="1"/>
  <c r="A78" i="7" s="1"/>
  <c r="A79" i="7" s="1"/>
  <c r="A44" i="7"/>
  <c r="A45" i="7" s="1"/>
  <c r="A46" i="7" s="1"/>
  <c r="A47" i="7" s="1"/>
  <c r="A48" i="7" s="1"/>
  <c r="A49" i="7" s="1"/>
  <c r="A50" i="7" s="1"/>
  <c r="A51" i="7" s="1"/>
  <c r="A52" i="7" s="1"/>
  <c r="A53" i="7" s="1"/>
  <c r="A54" i="7" s="1"/>
  <c r="A55" i="7" s="1"/>
  <c r="A56" i="7" s="1"/>
  <c r="A21" i="7"/>
  <c r="A22" i="7" s="1"/>
  <c r="A23" i="7" s="1"/>
  <c r="A24" i="7" s="1"/>
  <c r="A25" i="7" s="1"/>
  <c r="A26" i="7" s="1"/>
  <c r="A27" i="7" s="1"/>
  <c r="A28" i="7" s="1"/>
  <c r="A29" i="7" s="1"/>
  <c r="A30" i="7" s="1"/>
  <c r="A31" i="7" s="1"/>
  <c r="A32" i="7" s="1"/>
  <c r="A33" i="7" s="1"/>
  <c r="A34" i="7" s="1"/>
  <c r="A35" i="7" s="1"/>
  <c r="A36" i="7" s="1"/>
  <c r="A37" i="7" s="1"/>
  <c r="A38" i="7" s="1"/>
  <c r="A39" i="7" s="1"/>
  <c r="A40" i="7" s="1"/>
  <c r="A41" i="7" s="1"/>
  <c r="A42" i="7" s="1"/>
  <c r="B4" i="8" l="1"/>
  <c r="C16" i="15"/>
  <c r="C2" i="16"/>
  <c r="C1" i="16"/>
  <c r="J2" i="8" l="1"/>
  <c r="J3" i="8" l="1"/>
  <c r="D24" i="8" s="1"/>
  <c r="D25" i="8" s="1"/>
  <c r="I2" i="8"/>
  <c r="I3" i="8" s="1"/>
  <c r="B8" i="2" l="1"/>
  <c r="C13" i="15" l="1"/>
  <c r="C10" i="15"/>
  <c r="C2" i="15"/>
  <c r="C1" i="15"/>
  <c r="E2" i="7"/>
  <c r="E2" i="2"/>
  <c r="B23" i="8" l="1"/>
  <c r="A11" i="7" a="1"/>
  <c r="A11" i="7" s="1"/>
  <c r="E1" i="7"/>
  <c r="C24" i="8" l="1"/>
  <c r="B24" i="8"/>
  <c r="B25" i="8" s="1"/>
  <c r="B3" i="8" l="1"/>
  <c r="E1" i="2"/>
  <c r="F17" i="8" l="1"/>
  <c r="M19" i="8"/>
  <c r="R19" i="8"/>
  <c r="P17" i="8"/>
  <c r="L17" i="8"/>
  <c r="L16" i="8" l="1"/>
  <c r="L15" i="8"/>
  <c r="P16" i="8"/>
  <c r="P15" i="8"/>
  <c r="F16" i="8"/>
  <c r="F15" i="8"/>
  <c r="Q19" i="8"/>
  <c r="J19" i="8"/>
  <c r="O17" i="8"/>
  <c r="C17" i="8"/>
  <c r="H19" i="8"/>
  <c r="G17" i="8"/>
  <c r="L19" i="8"/>
  <c r="G19" i="8"/>
  <c r="C19" i="8"/>
  <c r="D19" i="8"/>
  <c r="R17" i="8"/>
  <c r="I19" i="8"/>
  <c r="I17" i="8"/>
  <c r="J17" i="8"/>
  <c r="E19" i="8"/>
  <c r="N17" i="8"/>
  <c r="P19" i="8"/>
  <c r="D17" i="8"/>
  <c r="M17" i="8"/>
  <c r="E17" i="8"/>
  <c r="Q17" i="8"/>
  <c r="N19" i="8"/>
  <c r="K19" i="8"/>
  <c r="F19" i="8"/>
  <c r="K17" i="8"/>
  <c r="O19" i="8"/>
  <c r="H17" i="8"/>
  <c r="F13" i="8" l="1"/>
  <c r="F14" i="8" s="1"/>
  <c r="P13" i="8"/>
  <c r="P14" i="8" s="1"/>
  <c r="K15" i="8"/>
  <c r="K16" i="8"/>
  <c r="N16" i="8"/>
  <c r="N15" i="8"/>
  <c r="D16" i="8"/>
  <c r="D15" i="8"/>
  <c r="J15" i="8"/>
  <c r="J16" i="8"/>
  <c r="G16" i="8"/>
  <c r="G15" i="8"/>
  <c r="G13" i="8" s="1"/>
  <c r="G14" i="8" s="1"/>
  <c r="H16" i="8"/>
  <c r="H15" i="8"/>
  <c r="H13" i="8" s="1"/>
  <c r="H14" i="8" s="1"/>
  <c r="Q15" i="8"/>
  <c r="Q16" i="8"/>
  <c r="I15" i="8"/>
  <c r="I16" i="8"/>
  <c r="E16" i="8"/>
  <c r="E15" i="8"/>
  <c r="C16" i="8"/>
  <c r="C15" i="8"/>
  <c r="L13" i="8"/>
  <c r="L14" i="8" s="1"/>
  <c r="M16" i="8"/>
  <c r="M15" i="8"/>
  <c r="M13" i="8" s="1"/>
  <c r="M14" i="8" s="1"/>
  <c r="R15" i="8"/>
  <c r="R16" i="8"/>
  <c r="O16" i="8"/>
  <c r="O15" i="8"/>
  <c r="D13" i="8" l="1"/>
  <c r="D14" i="8" s="1"/>
  <c r="C13" i="8"/>
  <c r="C14" i="8" s="1"/>
  <c r="N13" i="8"/>
  <c r="N14" i="8" s="1"/>
  <c r="E13" i="8"/>
  <c r="E14" i="8" s="1"/>
  <c r="R13" i="8"/>
  <c r="R14" i="8" s="1"/>
  <c r="J13" i="8"/>
  <c r="J14" i="8" s="1"/>
  <c r="I13" i="8"/>
  <c r="I14" i="8" s="1"/>
  <c r="Q13" i="8"/>
  <c r="Q14" i="8" s="1"/>
  <c r="O13" i="8"/>
  <c r="O14" i="8" s="1"/>
  <c r="K13" i="8"/>
  <c r="K14" i="8" s="1"/>
  <c r="A10" i="7" l="1"/>
  <c r="C23" i="8" s="1"/>
  <c r="C25" i="8" s="1"/>
  <c r="E25" i="8" s="1"/>
  <c r="B13" i="8" a="1"/>
  <c r="B13" i="8" s="1"/>
  <c r="B11" i="7" l="1"/>
  <c r="B10" i="7"/>
  <c r="F2" i="8"/>
  <c r="N2" i="8" s="1"/>
  <c r="B14" i="8"/>
  <c r="F3" i="8" s="1"/>
  <c r="N3" i="8" s="1"/>
  <c r="B16" i="8"/>
  <c r="F5" i="8" s="1"/>
  <c r="B15" i="8"/>
  <c r="F4" i="8" s="1"/>
  <c r="C7" i="15" l="1"/>
  <c r="A2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9"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19"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9"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<sst xmlns="http://schemas.openxmlformats.org/spreadsheetml/2006/main" count="575" uniqueCount="160">
  <si>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</si>
  <si>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</si>
  <si>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</si>
  <si>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</si>
  <si>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</si>
  <si>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</si>
  <si>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</si>
  <si>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</si>
  <si>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</si>
  <si>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</si>
  <si>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</si>
  <si>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</si>
  <si>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</si>
  <si>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</si>
  <si>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</si>
  <si>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</si>
  <si>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</si>
  <si>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</si>
  <si>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</si>
  <si>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</si>
  <si>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</si>
  <si>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</si>
  <si>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</si>
  <si>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</si>
  <si>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</si>
  <si>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</si>
  <si>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</si>
  <si>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Workforce Management System</t>
  </si>
  <si>
    <t>Inventory and Asset Management System</t>
  </si>
  <si>
    <t>Project Management System</t>
  </si>
  <si>
    <t>3-in-1 ERP solution</t>
  </si>
  <si>
    <r>
      <rPr>
        <b/>
        <sz val="11"/>
        <color theme="1"/>
        <rFont val="Calibri"/>
        <family val="2"/>
        <scheme val="minor"/>
      </rPr>
      <t>Solution Category:</t>
    </r>
    <r>
      <rPr>
        <sz val="11"/>
        <color theme="1"/>
        <rFont val="Calibri"/>
        <family val="2"/>
        <scheme val="minor"/>
      </rPr>
      <t xml:space="preserve"> Workforce Management System
</t>
    </r>
    <r>
      <rPr>
        <b/>
        <sz val="11"/>
        <color theme="1"/>
        <rFont val="Calibri"/>
        <family val="2"/>
        <scheme val="minor"/>
      </rPr>
      <t xml:space="preserve">Solution Category Description: </t>
    </r>
    <r>
      <rPr>
        <sz val="11"/>
        <color theme="1"/>
        <rFont val="Calibri"/>
        <family val="2"/>
        <scheme val="minor"/>
      </rPr>
      <t>Consolidate workforce management functions including recruitment, employee onboarding, staff rescheduling, recording of attendance and shifts, leave management, performance appraisal and payroll, in compliance with CPF and IR8A. The solution is interoperable with other solutions such as Project Management solutions.</t>
    </r>
  </si>
  <si>
    <t>Return to the top</t>
  </si>
  <si>
    <t xml:space="preserve">Does your solution allow for cloud based, mobile based and/or web-based usage?  </t>
  </si>
  <si>
    <t xml:space="preserve">Describe how your solution can meet the solution criteria in each row. </t>
  </si>
  <si>
    <r>
      <t xml:space="preserve">Does your solution allow </t>
    </r>
    <r>
      <rPr>
        <b/>
        <sz val="11"/>
        <rFont val="Calibri"/>
        <family val="2"/>
        <scheme val="minor"/>
      </rPr>
      <t>push notifications</t>
    </r>
    <r>
      <rPr>
        <sz val="11"/>
        <rFont val="Calibri"/>
        <family val="2"/>
        <scheme val="minor"/>
      </rPr>
      <t xml:space="preserve"> to workers in vicinity of job site to perform ad hoc task?</t>
    </r>
  </si>
  <si>
    <t>Preferred</t>
  </si>
  <si>
    <r>
      <t xml:space="preserve">Does your solution provide </t>
    </r>
    <r>
      <rPr>
        <b/>
        <sz val="11"/>
        <rFont val="Calibri"/>
        <family val="2"/>
        <scheme val="minor"/>
      </rPr>
      <t xml:space="preserve">integration </t>
    </r>
    <r>
      <rPr>
        <sz val="11"/>
        <rFont val="Calibri"/>
        <family val="2"/>
        <scheme val="minor"/>
      </rPr>
      <t>with accounting &amp; finance, business intelligence, human resource functions such as processing payroll, tracking training records, staff appraisal forms, employment contracts, etc.?</t>
    </r>
  </si>
  <si>
    <r>
      <t xml:space="preserve">Does your solution </t>
    </r>
    <r>
      <rPr>
        <b/>
        <sz val="11"/>
        <rFont val="Calibri"/>
        <family val="2"/>
        <scheme val="minor"/>
      </rPr>
      <t>monitor worker health status</t>
    </r>
    <r>
      <rPr>
        <sz val="11"/>
        <rFont val="Calibri"/>
        <family val="2"/>
        <scheme val="minor"/>
      </rPr>
      <t xml:space="preserve"> and provide </t>
    </r>
    <r>
      <rPr>
        <b/>
        <sz val="11"/>
        <rFont val="Calibri"/>
        <family val="2"/>
        <scheme val="minor"/>
      </rPr>
      <t>notification of anomalies</t>
    </r>
    <r>
      <rPr>
        <sz val="11"/>
        <rFont val="Calibri"/>
        <family val="2"/>
        <scheme val="minor"/>
      </rPr>
      <t xml:space="preserve"> to higher management?</t>
    </r>
  </si>
  <si>
    <r>
      <t xml:space="preserve">Does your solution </t>
    </r>
    <r>
      <rPr>
        <b/>
        <sz val="11"/>
        <rFont val="Calibri"/>
        <family val="2"/>
        <scheme val="minor"/>
      </rPr>
      <t>integrate</t>
    </r>
    <r>
      <rPr>
        <sz val="11"/>
        <rFont val="Calibri"/>
        <family val="2"/>
        <scheme val="minor"/>
      </rPr>
      <t xml:space="preserve"> with third party solution which provide medical/health condition of staffs?</t>
    </r>
  </si>
  <si>
    <r>
      <t xml:space="preserve">Does your solution enable </t>
    </r>
    <r>
      <rPr>
        <b/>
        <sz val="11"/>
        <rFont val="Calibri"/>
        <family val="2"/>
        <scheme val="minor"/>
      </rPr>
      <t>workforce scheduling</t>
    </r>
    <r>
      <rPr>
        <sz val="11"/>
        <rFont val="Calibri"/>
        <family val="2"/>
        <scheme val="minor"/>
      </rPr>
      <t>, on-site and/or off site tracking of workforce deployment, work tasks and reporting job status via mobile devices?</t>
    </r>
  </si>
  <si>
    <r>
      <t xml:space="preserve">Does your solution provide </t>
    </r>
    <r>
      <rPr>
        <b/>
        <sz val="11"/>
        <rFont val="Calibri"/>
        <family val="2"/>
        <scheme val="minor"/>
      </rPr>
      <t>integration and faciliate real-time data exchange</t>
    </r>
    <r>
      <rPr>
        <sz val="11"/>
        <rFont val="Calibri"/>
        <family val="2"/>
        <scheme val="minor"/>
      </rPr>
      <t xml:space="preserve"> with tracking devices provided by end clients? </t>
    </r>
  </si>
  <si>
    <t>Does your solution provide an overview of workers' Key Performance Indices?</t>
  </si>
  <si>
    <r>
      <t xml:space="preserve">Does your solution intergrate with hardware which is </t>
    </r>
    <r>
      <rPr>
        <b/>
        <sz val="11"/>
        <rFont val="Calibri"/>
        <family val="2"/>
        <scheme val="minor"/>
      </rPr>
      <t>ATEX certified</t>
    </r>
    <r>
      <rPr>
        <sz val="11"/>
        <rFont val="Calibri"/>
        <family val="2"/>
        <scheme val="minor"/>
      </rPr>
      <t>?</t>
    </r>
  </si>
  <si>
    <r>
      <t xml:space="preserve">Does your solution provide </t>
    </r>
    <r>
      <rPr>
        <b/>
        <sz val="11"/>
        <rFont val="Calibri"/>
        <family val="2"/>
        <scheme val="minor"/>
      </rPr>
      <t>allocation of manpower resources with accordance to the demand of the site</t>
    </r>
    <r>
      <rPr>
        <sz val="11"/>
        <rFont val="Calibri"/>
        <family val="2"/>
        <scheme val="minor"/>
      </rPr>
      <t xml:space="preserve"> with the consideration of the preconfigured preference? </t>
    </r>
  </si>
  <si>
    <r>
      <t xml:space="preserve">Does your solution enable the </t>
    </r>
    <r>
      <rPr>
        <b/>
        <sz val="11"/>
        <rFont val="Calibri"/>
        <family val="2"/>
        <scheme val="minor"/>
      </rPr>
      <t>configuration of preferences and/or specific skillset required</t>
    </r>
    <r>
      <rPr>
        <sz val="11"/>
        <rFont val="Calibri"/>
        <family val="2"/>
        <scheme val="minor"/>
      </rPr>
      <t xml:space="preserve"> for the jobs at each site?</t>
    </r>
  </si>
  <si>
    <r>
      <t xml:space="preserve">Does your solution provide </t>
    </r>
    <r>
      <rPr>
        <b/>
        <sz val="11"/>
        <rFont val="Calibri"/>
        <family val="2"/>
        <scheme val="minor"/>
      </rPr>
      <t>forecast on the resources required at each site</t>
    </r>
    <r>
      <rPr>
        <sz val="11"/>
        <rFont val="Calibri"/>
        <family val="2"/>
        <scheme val="minor"/>
      </rPr>
      <t xml:space="preserve"> based on the status update of project/task?</t>
    </r>
  </si>
  <si>
    <r>
      <t>Does your solution</t>
    </r>
    <r>
      <rPr>
        <b/>
        <sz val="11"/>
        <rFont val="Calibri"/>
        <family val="2"/>
        <scheme val="minor"/>
      </rPr>
      <t xml:space="preserve"> optimise and automate</t>
    </r>
    <r>
      <rPr>
        <sz val="11"/>
        <rFont val="Calibri"/>
        <family val="2"/>
        <scheme val="minor"/>
      </rPr>
      <t xml:space="preserve"> the assigment scheduling?</t>
    </r>
  </si>
  <si>
    <r>
      <t xml:space="preserve">Does your solution </t>
    </r>
    <r>
      <rPr>
        <b/>
        <sz val="11"/>
        <rFont val="Calibri"/>
        <family val="2"/>
        <scheme val="minor"/>
      </rPr>
      <t>track the expiry date</t>
    </r>
    <r>
      <rPr>
        <sz val="11"/>
        <rFont val="Calibri"/>
        <family val="2"/>
        <scheme val="minor"/>
      </rPr>
      <t xml:space="preserve"> of the passport/work permit and set reminder for renewal (e.g. 6 months before expiry)?</t>
    </r>
  </si>
  <si>
    <t>Does your solution allow for different types of work permits to be routed to the project manager for approval?</t>
  </si>
  <si>
    <r>
      <t xml:space="preserve">Does your solution provide recommendation on the </t>
    </r>
    <r>
      <rPr>
        <b/>
        <sz val="11"/>
        <rFont val="Calibri"/>
        <family val="2"/>
        <scheme val="minor"/>
      </rPr>
      <t>allocation and assignment of tasks</t>
    </r>
    <r>
      <rPr>
        <sz val="11"/>
        <rFont val="Calibri"/>
        <family val="2"/>
        <scheme val="minor"/>
      </rPr>
      <t xml:space="preserve"> based skillset of the worker?</t>
    </r>
  </si>
  <si>
    <r>
      <t>Does your solution provide</t>
    </r>
    <r>
      <rPr>
        <b/>
        <sz val="11"/>
        <rFont val="Calibri"/>
        <family val="2"/>
        <scheme val="minor"/>
      </rPr>
      <t xml:space="preserve"> integrated time management system</t>
    </r>
    <r>
      <rPr>
        <sz val="11"/>
        <rFont val="Calibri"/>
        <family val="2"/>
        <scheme val="minor"/>
      </rPr>
      <t xml:space="preserve"> comprising functions such as e-leave, payroll, time and attendance and shift scheduling with generation of labour costing reports?</t>
    </r>
  </si>
  <si>
    <r>
      <t>Can your solution</t>
    </r>
    <r>
      <rPr>
        <b/>
        <sz val="11"/>
        <rFont val="Calibri"/>
        <family val="2"/>
        <scheme val="minor"/>
      </rPr>
      <t xml:space="preserve"> integrate</t>
    </r>
    <r>
      <rPr>
        <sz val="11"/>
        <rFont val="Calibri"/>
        <family val="2"/>
        <scheme val="minor"/>
      </rPr>
      <t xml:space="preserve"> with other ERP solutions (for instance Accounting &amp; Sales Management, Inventory Management, Project Management, Workforce Management, and/or Fleet Management etc.) or does your solution provide Open APIs that allow 3rd party solutions to integrate with your solution? (If yes, briefly describe the APIs available in the Comment Section or submit a brief write-up together with your checklist submission)</t>
    </r>
  </si>
  <si>
    <r>
      <t xml:space="preserve">Does your solution faciliate </t>
    </r>
    <r>
      <rPr>
        <b/>
        <sz val="11"/>
        <rFont val="Calibri"/>
        <family val="2"/>
        <scheme val="minor"/>
      </rPr>
      <t>seamless information sharing</t>
    </r>
    <r>
      <rPr>
        <sz val="11"/>
        <rFont val="Calibri"/>
        <family val="2"/>
        <scheme val="minor"/>
      </rPr>
      <t xml:space="preserve"> between modules/systems and provide </t>
    </r>
    <r>
      <rPr>
        <b/>
        <sz val="11"/>
        <rFont val="Calibri"/>
        <family val="2"/>
        <scheme val="minor"/>
      </rPr>
      <t>predictive analysis</t>
    </r>
    <r>
      <rPr>
        <sz val="11"/>
        <rFont val="Calibri"/>
        <family val="2"/>
        <scheme val="minor"/>
      </rPr>
      <t xml:space="preserve"> like suitable training for the workforce through course recommendation based on the job assignment or provide notification when work hours of workforce have exceeded the preconfigured guideline?</t>
    </r>
  </si>
  <si>
    <r>
      <t>Does your solution allow users/ supervisors to</t>
    </r>
    <r>
      <rPr>
        <b/>
        <sz val="11"/>
        <rFont val="Calibri"/>
        <family val="2"/>
        <scheme val="minor"/>
      </rPr>
      <t xml:space="preserve"> register individual and/ or bulk workforce attendance</t>
    </r>
    <r>
      <rPr>
        <sz val="11"/>
        <rFont val="Calibri"/>
        <family val="2"/>
        <scheme val="minor"/>
      </rPr>
      <t xml:space="preserve">? Can attendance be taken using photo taking as well?  </t>
    </r>
  </si>
  <si>
    <r>
      <t xml:space="preserve">Does your solution help the firm to automate routine tasks and boost productivity such as handling documentations and/or automating operation using </t>
    </r>
    <r>
      <rPr>
        <b/>
        <sz val="11"/>
        <rFont val="Calibri"/>
        <family val="2"/>
        <scheme val="minor"/>
      </rPr>
      <t>Robotic Process Automation (RPA) or AI</t>
    </r>
    <r>
      <rPr>
        <sz val="11"/>
        <rFont val="Calibri"/>
        <family val="2"/>
        <scheme val="minor"/>
      </rPr>
      <t xml:space="preserve"> technologies. Example of such features are: 
- Data Entry
-Sending Alerts
- Bank Reconciliation
- Workforce Scheduling
- Extract structured or semi-structured data from data sources and/or work instruction documents for use in preparation of reports and/or automated work instructions etc. </t>
    </r>
  </si>
  <si>
    <r>
      <t xml:space="preserve">Please comply to the following requirement </t>
    </r>
    <r>
      <rPr>
        <b/>
        <sz val="11"/>
        <rFont val="Calibri"/>
        <family val="2"/>
        <scheme val="minor"/>
      </rPr>
      <t>IF</t>
    </r>
    <r>
      <rPr>
        <sz val="11"/>
        <rFont val="Calibri"/>
        <family val="2"/>
        <scheme val="minor"/>
      </rPr>
      <t xml:space="preserve"> your solution handles or stores</t>
    </r>
    <r>
      <rPr>
        <b/>
        <sz val="11"/>
        <rFont val="Calibri"/>
        <family val="2"/>
        <scheme val="minor"/>
      </rPr>
      <t xml:space="preserve"> Personal Identifiable Information (PII) and/or Sensitive Personal Information (SPI)</t>
    </r>
    <r>
      <rPr>
        <sz val="11"/>
        <rFont val="Calibri"/>
        <family val="2"/>
        <scheme val="minor"/>
      </rPr>
      <t>: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r>
  </si>
  <si>
    <r>
      <rPr>
        <b/>
        <sz val="11"/>
        <color theme="1"/>
        <rFont val="Calibri"/>
        <family val="2"/>
        <scheme val="minor"/>
      </rPr>
      <t>Solution Category</t>
    </r>
    <r>
      <rPr>
        <sz val="11"/>
        <color theme="1"/>
        <rFont val="Calibri"/>
        <family val="2"/>
        <scheme val="minor"/>
      </rPr>
      <t xml:space="preserve">: Inventory and Asset Management System
</t>
    </r>
    <r>
      <rPr>
        <b/>
        <sz val="11"/>
        <color theme="1"/>
        <rFont val="Calibri"/>
        <family val="2"/>
        <scheme val="minor"/>
      </rPr>
      <t xml:space="preserve">Solution Category Description: </t>
    </r>
    <r>
      <rPr>
        <sz val="11"/>
        <color theme="1"/>
        <rFont val="Calibri"/>
        <family val="2"/>
        <scheme val="minor"/>
      </rPr>
      <t>Monitor usage and movement of materials and equipment across the supply chain. Manage the supply and demand to achieve Just-in-Time (JIT) production. This solution can be integrated with other solutions, such as Project Management solutions.</t>
    </r>
  </si>
  <si>
    <t>Does your solution enable the company to perform the following functions?
- setup/edit inventory product details for different item groups (e.g. dimensions, models) with option for multi-dimension measurement (e.g. Height, Length, Breadth, Weight, Circumference, texture) to be included.
- setup/ edit various store areas for reference to inventory location (e.g. zones, aisles)
- create inventory journal logs to track movement of inventory items (e.g. date, quantity, cost, reserves, movement, location, staff log)
- create item price/discount groups
- support barcode labelling for RFID product search
- setup/ edit warehouse details (e.g. branches)
- grants access to all employees for mobile based, web-based and cloud based usage
- allows for integration with account management/ POS system/ sales management system? E.g. Delivery Module (Inventory) should be linked to Customer Group (Sales)</t>
  </si>
  <si>
    <t>Does your solution enable the company to perform the following:
- able to create both serialized item and generic items according to company’s requirements. (e.g. The serialized items and individual assets will have its own maintenance cycle based on their running hours and past work orders history, parts and spare parts attached to it, etc.)</t>
  </si>
  <si>
    <r>
      <rPr>
        <b/>
        <sz val="11"/>
        <rFont val="Calibri"/>
        <family val="2"/>
        <scheme val="minor"/>
      </rPr>
      <t>Dashboard and reports</t>
    </r>
    <r>
      <rPr>
        <sz val="11"/>
        <rFont val="Calibri"/>
        <family val="2"/>
        <scheme val="minor"/>
      </rPr>
      <t xml:space="preserve">
Does your solution come with a Dashboard and Reports Module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t>
    </r>
  </si>
  <si>
    <r>
      <rPr>
        <b/>
        <sz val="11"/>
        <rFont val="Calibri"/>
        <family val="2"/>
        <scheme val="minor"/>
      </rPr>
      <t>Forecasting</t>
    </r>
    <r>
      <rPr>
        <sz val="11"/>
        <rFont val="Calibri"/>
        <family val="2"/>
        <scheme val="minor"/>
      </rPr>
      <t xml:space="preserve">
Does your solution come with a Forecasting Module which enables company to setup/edit forecast models (e.g. based on inventory levels, trends and base demands)?</t>
    </r>
  </si>
  <si>
    <r>
      <t xml:space="preserve">Does your solution track the </t>
    </r>
    <r>
      <rPr>
        <b/>
        <sz val="11"/>
        <rFont val="Calibri"/>
        <family val="2"/>
        <scheme val="minor"/>
      </rPr>
      <t>allocation of equipment</t>
    </r>
    <r>
      <rPr>
        <sz val="11"/>
        <rFont val="Calibri"/>
        <family val="2"/>
        <scheme val="minor"/>
      </rPr>
      <t xml:space="preserve"> at multiple sites and track the </t>
    </r>
    <r>
      <rPr>
        <b/>
        <sz val="11"/>
        <rFont val="Calibri"/>
        <family val="2"/>
        <scheme val="minor"/>
      </rPr>
      <t>usability status</t>
    </r>
    <r>
      <rPr>
        <sz val="11"/>
        <rFont val="Calibri"/>
        <family val="2"/>
        <scheme val="minor"/>
      </rPr>
      <t>?</t>
    </r>
  </si>
  <si>
    <r>
      <t xml:space="preserve">Does your solution </t>
    </r>
    <r>
      <rPr>
        <b/>
        <sz val="11"/>
        <rFont val="Calibri"/>
        <family val="2"/>
        <scheme val="minor"/>
      </rPr>
      <t>track the location of asset and  provide notification to alert the misplacement or loss</t>
    </r>
    <r>
      <rPr>
        <sz val="11"/>
        <rFont val="Calibri"/>
        <family val="2"/>
        <scheme val="minor"/>
      </rPr>
      <t xml:space="preserve"> if the asset is not placed back to its original location?Can the real-time data be assessed by the relevant personnel?</t>
    </r>
  </si>
  <si>
    <r>
      <t xml:space="preserve">Does your solution allow for </t>
    </r>
    <r>
      <rPr>
        <b/>
        <sz val="11"/>
        <rFont val="Calibri"/>
        <family val="2"/>
        <scheme val="minor"/>
      </rPr>
      <t>configuration</t>
    </r>
    <r>
      <rPr>
        <sz val="11"/>
        <rFont val="Calibri"/>
        <family val="2"/>
        <scheme val="minor"/>
      </rPr>
      <t xml:space="preserve"> of the scheduled notifications to enact repairs or periodical maintenance?</t>
    </r>
  </si>
  <si>
    <r>
      <t xml:space="preserve">Can your solution </t>
    </r>
    <r>
      <rPr>
        <b/>
        <sz val="11"/>
        <rFont val="Calibri"/>
        <family val="2"/>
        <scheme val="minor"/>
      </rPr>
      <t>integrate</t>
    </r>
    <r>
      <rPr>
        <sz val="11"/>
        <rFont val="Calibri"/>
        <family val="2"/>
        <scheme val="minor"/>
      </rPr>
      <t xml:space="preserve"> with other ERP solutions (for instance Accounting &amp; Sales Management, Inventory Management, Project Management, Workforce Management, and/or Fleet Management etc.) or does your solution provide Open APIs that allow 3rd party solutions to integrate with your solution? (If yes, briefly describe the APIs available in the Comment Section or submit a brief write-up together with your checklist submission)</t>
    </r>
  </si>
  <si>
    <r>
      <t xml:space="preserve">Does your solution provide </t>
    </r>
    <r>
      <rPr>
        <b/>
        <sz val="11"/>
        <rFont val="Calibri"/>
        <family val="2"/>
        <scheme val="minor"/>
      </rPr>
      <t>configuration of checklist for inspection and compliance to the required safety review</t>
    </r>
    <r>
      <rPr>
        <sz val="11"/>
        <rFont val="Calibri"/>
        <family val="2"/>
        <scheme val="minor"/>
      </rPr>
      <t xml:space="preserve"> for the assets?</t>
    </r>
  </si>
  <si>
    <r>
      <t xml:space="preserve">Does your solution help the firm to automate routine tasks and boost productivity such as handling documentations and/or automating operation using </t>
    </r>
    <r>
      <rPr>
        <b/>
        <sz val="11"/>
        <rFont val="Calibri"/>
        <family val="2"/>
        <scheme val="minor"/>
      </rPr>
      <t>Robotic Process Automation (RPA) or AI</t>
    </r>
    <r>
      <rPr>
        <sz val="11"/>
        <rFont val="Calibri"/>
        <family val="2"/>
        <scheme val="minor"/>
      </rPr>
      <t xml:space="preserve"> technologies. Example of such features are: 
- Data Entry
-Sending Alerts
- Bank Reconciliation
- Extract structured or semi-structured data from data sources and/or work instruction documents for use in preparation of reports and/or automated work instructions etc. 
- Sourcing 
- Contract management
- Supplier performance 
- Procure to pay (eProcurement, eRequest, eInvoice) 
- Expenditure/ utility rate analytics</t>
    </r>
  </si>
  <si>
    <r>
      <t xml:space="preserve">Please comply to the following requirement </t>
    </r>
    <r>
      <rPr>
        <b/>
        <sz val="11"/>
        <rFont val="Calibri"/>
        <family val="2"/>
        <scheme val="minor"/>
      </rPr>
      <t>IF</t>
    </r>
    <r>
      <rPr>
        <sz val="11"/>
        <rFont val="Calibri"/>
        <family val="2"/>
        <scheme val="minor"/>
      </rPr>
      <t xml:space="preserve"> your solution handles or stores </t>
    </r>
    <r>
      <rPr>
        <b/>
        <sz val="11"/>
        <rFont val="Calibri"/>
        <family val="2"/>
        <scheme val="minor"/>
      </rPr>
      <t>Personal Identifiable Information (PII) and/or Sensitive Personal Information (SPI)</t>
    </r>
    <r>
      <rPr>
        <sz val="11"/>
        <rFont val="Calibri"/>
        <family val="2"/>
        <scheme val="minor"/>
      </rPr>
      <t>: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r>
  </si>
  <si>
    <r>
      <rPr>
        <b/>
        <sz val="11"/>
        <color theme="1"/>
        <rFont val="Calibri"/>
        <family val="2"/>
        <scheme val="minor"/>
      </rPr>
      <t xml:space="preserve">Solution Category: </t>
    </r>
    <r>
      <rPr>
        <sz val="11"/>
        <color theme="1"/>
        <rFont val="Calibri"/>
        <family val="2"/>
        <scheme val="minor"/>
      </rPr>
      <t xml:space="preserve">Project Management System
</t>
    </r>
    <r>
      <rPr>
        <b/>
        <sz val="11"/>
        <color theme="1"/>
        <rFont val="Calibri"/>
        <family val="2"/>
        <scheme val="minor"/>
      </rPr>
      <t xml:space="preserve">Solution Category Description: </t>
    </r>
    <r>
      <rPr>
        <sz val="11"/>
        <color theme="1"/>
        <rFont val="Calibri"/>
        <family val="2"/>
        <scheme val="minor"/>
      </rPr>
      <t>Facilitate end-to-end project management and coordination with stakeholders, track budgets with real-time dashboard and reporting, thereby enabling timely decision-making. The solution is interoperable with other solutions such as eProcurement, Materials and Equipment Management solutions.</t>
    </r>
  </si>
  <si>
    <r>
      <t xml:space="preserve">Does your solution help project managers with </t>
    </r>
    <r>
      <rPr>
        <b/>
        <sz val="11"/>
        <rFont val="Calibri"/>
        <family val="2"/>
        <scheme val="minor"/>
      </rPr>
      <t>planning, coordinating, and job scheduling</t>
    </r>
    <r>
      <rPr>
        <sz val="11"/>
        <rFont val="Calibri"/>
        <family val="2"/>
        <scheme val="minor"/>
      </rPr>
      <t xml:space="preserve"> (e.g. enables assigning tasks to team members and setting priorities and deadlines, outlining all the scheduled and planned resources)?</t>
    </r>
  </si>
  <si>
    <r>
      <t xml:space="preserve">Does your solution provide </t>
    </r>
    <r>
      <rPr>
        <b/>
        <sz val="11"/>
        <rFont val="Calibri"/>
        <family val="2"/>
        <scheme val="minor"/>
      </rPr>
      <t>real time monitoring</t>
    </r>
    <r>
      <rPr>
        <sz val="11"/>
        <rFont val="Calibri"/>
        <family val="2"/>
        <scheme val="minor"/>
      </rPr>
      <t xml:space="preserve"> of jobs/projects from end to end with the ability to pull real time reports and check job/project status for both internal and external parties?</t>
    </r>
  </si>
  <si>
    <r>
      <t xml:space="preserve">Does your solution provide </t>
    </r>
    <r>
      <rPr>
        <b/>
        <sz val="11"/>
        <rFont val="Calibri"/>
        <family val="2"/>
        <scheme val="minor"/>
      </rPr>
      <t xml:space="preserve">remote collaboration access for real-time update of the project status </t>
    </r>
    <r>
      <rPr>
        <sz val="11"/>
        <rFont val="Calibri"/>
        <family val="2"/>
        <scheme val="minor"/>
      </rPr>
      <t>to minimise the lapse or delay due to physical constraints?</t>
    </r>
  </si>
  <si>
    <r>
      <t xml:space="preserve">Does your solution provide </t>
    </r>
    <r>
      <rPr>
        <b/>
        <sz val="11"/>
        <rFont val="Calibri"/>
        <family val="2"/>
        <scheme val="minor"/>
      </rPr>
      <t>portfolio-wide visibility</t>
    </r>
    <r>
      <rPr>
        <sz val="11"/>
        <rFont val="Calibri"/>
        <family val="2"/>
        <scheme val="minor"/>
      </rPr>
      <t>, that is, present information on resource availability and budget performance for multiple projects at once?</t>
    </r>
  </si>
  <si>
    <r>
      <t xml:space="preserve">Does your solution provide advanced </t>
    </r>
    <r>
      <rPr>
        <b/>
        <sz val="11"/>
        <rFont val="Calibri"/>
        <family val="2"/>
        <scheme val="minor"/>
      </rPr>
      <t>collaboration</t>
    </r>
    <r>
      <rPr>
        <sz val="11"/>
        <rFont val="Calibri"/>
        <family val="2"/>
        <scheme val="minor"/>
      </rPr>
      <t xml:space="preserve"> functionality that not only allows team members to connect, but lets them link their social interactions to project tasks and action items (e.g. file sharing, shared calendars and contact lists)?</t>
    </r>
  </si>
  <si>
    <r>
      <t xml:space="preserve">Does your solution provide for </t>
    </r>
    <r>
      <rPr>
        <b/>
        <sz val="11"/>
        <rFont val="Calibri"/>
        <family val="2"/>
        <scheme val="minor"/>
      </rPr>
      <t>document management</t>
    </r>
    <r>
      <rPr>
        <sz val="11"/>
        <rFont val="Calibri"/>
        <family val="2"/>
        <scheme val="minor"/>
      </rPr>
      <t>, that is, it lets team members view and edit their project documents in real time, eliminating the need for multiple conflicting versions of critical materials?</t>
    </r>
  </si>
  <si>
    <r>
      <t xml:space="preserve">Does your solution allow for </t>
    </r>
    <r>
      <rPr>
        <b/>
        <sz val="11"/>
        <rFont val="Calibri"/>
        <family val="2"/>
        <scheme val="minor"/>
      </rPr>
      <t>project information to be accessible in one place</t>
    </r>
    <r>
      <rPr>
        <sz val="11"/>
        <rFont val="Calibri"/>
        <family val="2"/>
        <scheme val="minor"/>
      </rPr>
      <t>, including but not limited to planned and completed tasks, past and upcoming calendar events, customer data, project resources, expenses and bills sent to clients?</t>
    </r>
  </si>
  <si>
    <r>
      <t xml:space="preserve">Does your solution enable the company to do timely and efficient project </t>
    </r>
    <r>
      <rPr>
        <b/>
        <sz val="11"/>
        <rFont val="Calibri"/>
        <family val="2"/>
        <scheme val="minor"/>
      </rPr>
      <t>budgeting</t>
    </r>
    <r>
      <rPr>
        <sz val="11"/>
        <rFont val="Calibri"/>
        <family val="2"/>
        <scheme val="minor"/>
      </rPr>
      <t>, including budget reports, budget dashboard?</t>
    </r>
  </si>
  <si>
    <t>Does your solution enable the company to perform the following functions?
- Setup admin and user accounts for all project members
- Setup/edit business units for different team member profiles
- Allow scheduling interface to be customizable by administrator
- Allow integration with any existing project scheduling and management system?</t>
  </si>
  <si>
    <t>Does your solution enable the company to perform the following functions?
- Grants access to all employees for mobile based, web-based and cloud based usage
- Track overall scheduling and generate attendance and overtime reports
- Push messages/notifications to employees automatically of own work shift
- Prompt/reminds users of scheduling updates</t>
  </si>
  <si>
    <r>
      <t xml:space="preserve">Does the solution provide an indication that the scheduled worker is </t>
    </r>
    <r>
      <rPr>
        <b/>
        <sz val="11"/>
        <rFont val="Calibri"/>
        <family val="2"/>
        <scheme val="minor"/>
      </rPr>
      <t>permitted to perform the task given</t>
    </r>
    <r>
      <rPr>
        <sz val="11"/>
        <rFont val="Calibri"/>
        <family val="2"/>
        <scheme val="minor"/>
      </rPr>
      <t>? For instance, workers requiring special access ("green access") to work during COVID-19 or whether the worker has the required competency (the relevant certificate or experience) to work on a particular task/job.</t>
    </r>
  </si>
  <si>
    <r>
      <t>Is the solution capable to track or monitor the</t>
    </r>
    <r>
      <rPr>
        <b/>
        <sz val="11"/>
        <rFont val="Calibri"/>
        <family val="2"/>
        <scheme val="minor"/>
      </rPr>
      <t xml:space="preserve"> number of hours per day a worker has worked</t>
    </r>
    <r>
      <rPr>
        <sz val="11"/>
        <rFont val="Calibri"/>
        <family val="2"/>
        <scheme val="minor"/>
      </rPr>
      <t xml:space="preserve"> consecutively to abide to MOM rules and/or to ensure that a worker is not overworked?</t>
    </r>
  </si>
  <si>
    <r>
      <t>Can your solution</t>
    </r>
    <r>
      <rPr>
        <b/>
        <sz val="11"/>
        <rFont val="Calibri"/>
        <family val="2"/>
        <scheme val="minor"/>
      </rPr>
      <t xml:space="preserve"> integrate</t>
    </r>
    <r>
      <rPr>
        <sz val="11"/>
        <rFont val="Calibri"/>
        <family val="2"/>
        <scheme val="minor"/>
      </rPr>
      <t xml:space="preserve"> with other ERP solutions (for instance Accounting &amp; Sales Management, Inventory Management, Project Management, Workforce Management, and/or Fleet Management etc.) or does your solution provide Open APIs that allow 3rd party solutions to integrate with your solution? (If yes, briefly describe the APIs available in the Comment Section or submit a brief write-up together with your checklist submission)
</t>
    </r>
  </si>
  <si>
    <r>
      <t>Does your solution intergrate with hardware which is</t>
    </r>
    <r>
      <rPr>
        <b/>
        <sz val="11"/>
        <rFont val="Calibri"/>
        <family val="2"/>
        <scheme val="minor"/>
      </rPr>
      <t xml:space="preserve"> ATEX certified</t>
    </r>
    <r>
      <rPr>
        <sz val="11"/>
        <rFont val="Calibri"/>
        <family val="2"/>
        <scheme val="minor"/>
      </rPr>
      <t>?</t>
    </r>
  </si>
  <si>
    <r>
      <t>Does your solution enable the company to</t>
    </r>
    <r>
      <rPr>
        <b/>
        <sz val="11"/>
        <rFont val="Calibri"/>
        <family val="2"/>
        <scheme val="minor"/>
      </rPr>
      <t xml:space="preserve"> customise and add multiple KPIs to reflect on project progress/ performance </t>
    </r>
    <r>
      <rPr>
        <sz val="11"/>
        <rFont val="Calibri"/>
        <family val="2"/>
        <scheme val="minor"/>
      </rPr>
      <t>(e.g. amount of raw materials, manpower, etc. used)</t>
    </r>
  </si>
  <si>
    <r>
      <t xml:space="preserve">Does your solution have an overall dashboard to </t>
    </r>
    <r>
      <rPr>
        <b/>
        <sz val="11"/>
        <rFont val="Calibri"/>
        <family val="2"/>
        <scheme val="minor"/>
      </rPr>
      <t>track and compare performance/ parameters of new/ past projects</t>
    </r>
    <r>
      <rPr>
        <sz val="11"/>
        <rFont val="Calibri"/>
        <family val="2"/>
        <scheme val="minor"/>
      </rPr>
      <t>?</t>
    </r>
  </si>
  <si>
    <r>
      <t xml:space="preserve">Does your solution provide </t>
    </r>
    <r>
      <rPr>
        <b/>
        <sz val="11"/>
        <rFont val="Calibri"/>
        <family val="2"/>
        <scheme val="minor"/>
      </rPr>
      <t>simulated scenario forecast</t>
    </r>
    <r>
      <rPr>
        <sz val="11"/>
        <rFont val="Calibri"/>
        <family val="2"/>
        <scheme val="minor"/>
      </rPr>
      <t xml:space="preserve"> to help users view possible metrics and make adjustments to the scenaiors based on different variables. By exploring these "what-ifs', decision-makers can plan for any circumstance.
- Dependencies, stage gate, milestones and critical path
- What-If Scenario Planning (field-work productivity hiccups)
- Reports
- Trend Analysis</t>
    </r>
  </si>
  <si>
    <r>
      <t xml:space="preserve">Does your solution </t>
    </r>
    <r>
      <rPr>
        <b/>
        <sz val="11"/>
        <rFont val="Calibri"/>
        <family val="2"/>
        <scheme val="minor"/>
      </rPr>
      <t>enable time billing and invoicing</t>
    </r>
    <r>
      <rPr>
        <sz val="11"/>
        <rFont val="Calibri"/>
        <family val="2"/>
        <scheme val="minor"/>
      </rPr>
      <t xml:space="preserve"> (e.g. for company to track the time spent on tasks, add hourly rates to users and compile invoices according to the work done), which will be automatically sent to selected clients? </t>
    </r>
  </si>
  <si>
    <r>
      <t>Does your solution allow the user to l</t>
    </r>
    <r>
      <rPr>
        <b/>
        <sz val="11"/>
        <rFont val="Calibri"/>
        <family val="2"/>
        <scheme val="minor"/>
      </rPr>
      <t>abel/ tag each project under one or more categories</t>
    </r>
    <r>
      <rPr>
        <sz val="11"/>
        <rFont val="Calibri"/>
        <family val="2"/>
        <scheme val="minor"/>
      </rPr>
      <t xml:space="preserve"> for ease of reference/ access to past projects that may be similar in nature?</t>
    </r>
  </si>
  <si>
    <r>
      <t xml:space="preserve">Does your solution help the firm to automate routine tasks and boost productivity such as handling documentations and/or automating operation using </t>
    </r>
    <r>
      <rPr>
        <b/>
        <sz val="11"/>
        <rFont val="Calibri"/>
        <family val="2"/>
        <scheme val="minor"/>
      </rPr>
      <t>Robotic Process Automation (RPA) or AI</t>
    </r>
    <r>
      <rPr>
        <sz val="11"/>
        <rFont val="Calibri"/>
        <family val="2"/>
        <scheme val="minor"/>
      </rPr>
      <t xml:space="preserve"> technologies. Example of such features are: 
- Data Entry
-Sending Alerts
- Bank Reconciliation
- Extract structured or semi-structured data from data sources and/or work instruction documents for use in preparation of reports and/or automated work instructions etc. </t>
    </r>
  </si>
  <si>
    <r>
      <t>Please comply to the following requirement</t>
    </r>
    <r>
      <rPr>
        <b/>
        <sz val="11"/>
        <rFont val="Calibri"/>
        <family val="2"/>
        <scheme val="minor"/>
      </rPr>
      <t xml:space="preserve"> IF</t>
    </r>
    <r>
      <rPr>
        <sz val="11"/>
        <rFont val="Calibri"/>
        <family val="2"/>
        <scheme val="minor"/>
      </rPr>
      <t xml:space="preserve"> your solution handles or stores </t>
    </r>
    <r>
      <rPr>
        <b/>
        <sz val="11"/>
        <rFont val="Calibri"/>
        <family val="2"/>
        <scheme val="minor"/>
      </rPr>
      <t>Personal Identifiable Information (PII) and/or Sensitive Personal Information (SPI)</t>
    </r>
    <r>
      <rPr>
        <sz val="11"/>
        <rFont val="Calibri"/>
        <family val="2"/>
        <scheme val="minor"/>
      </rPr>
      <t>: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r>
  </si>
  <si>
    <r>
      <rPr>
        <b/>
        <sz val="11"/>
        <rFont val="Calibri"/>
        <family val="2"/>
        <scheme val="minor"/>
      </rPr>
      <t xml:space="preserve">Solution Category: </t>
    </r>
    <r>
      <rPr>
        <sz val="11"/>
        <rFont val="Calibri"/>
        <family val="2"/>
        <scheme val="minor"/>
      </rPr>
      <t xml:space="preserve">3-in-1 ERP solution
</t>
    </r>
    <r>
      <rPr>
        <b/>
        <sz val="11"/>
        <rFont val="Calibri"/>
        <family val="2"/>
        <scheme val="minor"/>
      </rPr>
      <t>Solution Category Description</t>
    </r>
    <r>
      <rPr>
        <sz val="11"/>
        <rFont val="Calibri"/>
        <family val="2"/>
        <scheme val="minor"/>
      </rPr>
      <t>: Integrated business solution tailored to businesses in the Process Construction and Maintenance sector that include Workforce Management, Inventory and Asset Management, and Project Management modules.</t>
    </r>
  </si>
  <si>
    <r>
      <t xml:space="preserve">Does your solution </t>
    </r>
    <r>
      <rPr>
        <b/>
        <sz val="11"/>
        <rFont val="Calibri"/>
        <family val="2"/>
        <scheme val="minor"/>
      </rPr>
      <t>track the location of asset and  provide notification to alert the misplacement or loss</t>
    </r>
    <r>
      <rPr>
        <sz val="11"/>
        <rFont val="Calibri"/>
        <family val="2"/>
        <scheme val="minor"/>
      </rPr>
      <t xml:space="preserve"> if the asset is not placed back to its original location? Can the real-time data be assessed by the relevant personnel?</t>
    </r>
  </si>
  <si>
    <t>General</t>
  </si>
  <si>
    <t>Satisfaction Survey on Digital Solution Deployed</t>
  </si>
  <si>
    <t>Instructions</t>
  </si>
  <si>
    <t>Step 1</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</si>
  <si>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name" and "Your proposed solution name".
            b) You should not modify the customer satisfaction survey link.</t>
    </r>
  </si>
  <si>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</si>
  <si>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</si>
  <si>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</si>
  <si>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</si>
  <si>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</si>
  <si>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</si>
  <si>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</si>
  <si>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</si>
  <si>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</si>
  <si>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</si>
  <si>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</si>
  <si>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</si>
  <si>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</si>
  <si>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</si>
  <si>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</si>
  <si>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</si>
  <si>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</si>
  <si>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</si>
  <si>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</si>
  <si>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</si>
  <si>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</si>
  <si>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</si>
  <si>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</si>
  <si>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</si>
  <si>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</si>
  <si>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</si>
  <si>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</si>
  <si>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</si>
  <si>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</si>
  <si>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</si>
  <si>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</si>
  <si>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</si>
  <si>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</si>
  <si>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</si>
  <si>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</si>
  <si>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</si>
  <si>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</si>
  <si>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</si>
  <si>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</si>
  <si>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</si>
  <si>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Vendor Self-Assessment Checklist for Pre-Approval of Digital Solution: Engineering Services</t>
  </si>
  <si>
    <t>Solution Category Requirements: Engineering Services</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</si>
  <si>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</si>
  <si>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</si>
  <si>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</si>
  <si>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Enter your company UEN</t>
  </si>
  <si>
    <t>UEN of Solution Provider</t>
  </si>
  <si>
    <t>?662204622853743d7ad0d6a7=</t>
  </si>
  <si>
    <t>&amp;6594fc479fd9850012cfd85c=</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</si>
  <si>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</si>
  <si>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</si>
  <si>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</si>
  <si>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</si>
  <si>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</si>
  <si>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</si>
  <si>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</si>
  <si>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</si>
  <si>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</si>
  <si>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</si>
  <si>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</si>
  <si>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</si>
  <si>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"Engineering Services"</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</si>
</sst>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0"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auto="1"/>
      </right>
      <top/>
      <bottom style="thin">
        <color auto="1"/>
      </bottom>
      <diagonal/>
    </border>
  </borders>
  <cellStyleXfs count="4">
    <xf numFmtId="0" fontId="0" fillId="0" borderId="0"/>
    <xf numFmtId="9" fontId="8" fillId="0" borderId="0" applyFont="0" applyFill="0" applyBorder="0" applyAlignment="0" applyProtection="0"/>
    <xf numFmtId="0" fontId="13" fillId="0" borderId="0" applyNumberFormat="0" applyFill="0" applyBorder="0" applyAlignment="0" applyProtection="0"/>
    <xf numFmtId="0" fontId="8" fillId="0" borderId="0"/>
  </cellStyleXfs>
  <cellXfs count="88">
    <xf numFmtId="0" fontId="0" fillId="0" borderId="0" xfId="0"/>
    <xf numFmtId="0" fontId="0" fillId="0" borderId="0" xfId="0"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9" fontId="0" fillId="0" borderId="0" xfId="1" applyFont="1"/>
    <xf numFmtId="9" fontId="0" fillId="0" borderId="0" xfId="0" applyNumberFormat="1"/>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3" fillId="0" borderId="0" xfId="2" applyAlignment="1">
      <alignment horizontal="left" vertical="top"/>
    </xf>
    <xf numFmtId="0" fontId="13" fillId="0" borderId="0" xfId="2"/>
    <xf numFmtId="0" fontId="0" fillId="0" borderId="0" xfId="0"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9" xfId="0" applyBorder="1"/>
    <xf numFmtId="0" fontId="0" fillId="0" borderId="10" xfId="0" applyBorder="1"/>
    <xf numFmtId="0" fontId="15" fillId="4" borderId="11" xfId="0" applyFont="1" applyFill="1" applyBorder="1" applyAlignment="1">
      <alignment horizontal="center" vertical="center"/>
    </xf>
    <xf numFmtId="0" fontId="14" fillId="3" borderId="6" xfId="0" applyFont="1" applyFill="1" applyBorder="1"/>
    <xf numFmtId="0" fontId="13" fillId="0" borderId="11" xfId="2" applyFill="1" applyBorder="1" applyAlignment="1">
      <alignment vertical="top"/>
    </xf>
    <xf numFmtId="0" fontId="2" fillId="3" borderId="6" xfId="0" applyFont="1" applyFill="1" applyBorder="1"/>
    <xf numFmtId="0" fontId="2" fillId="3" borderId="8" xfId="0" applyFont="1" applyFill="1" applyBorder="1"/>
    <xf numFmtId="0" fontId="2" fillId="3" borderId="7" xfId="0" applyFont="1" applyFill="1" applyBorder="1"/>
    <xf numFmtId="0" fontId="17"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0" borderId="0" xfId="0" applyAlignment="1">
      <alignment horizontal="center" vertical="center"/>
    </xf>
    <xf numFmtId="0" fontId="0" fillId="0" borderId="0" xfId="0" applyAlignment="1" applyProtection="1">
      <alignment horizontal="left" vertical="top"/>
      <protection locked="0"/>
    </xf>
    <xf numFmtId="0" fontId="13" fillId="0" borderId="0" xfId="2" applyFill="1" applyAlignment="1" applyProtection="1">
      <alignment vertical="top" wrapText="1"/>
      <protection locked="0"/>
    </xf>
    <xf numFmtId="0" fontId="0" fillId="0" borderId="0" xfId="0" applyAlignment="1" applyProtection="1">
      <alignment vertical="top" wrapText="1"/>
      <protection locked="0"/>
    </xf>
    <xf numFmtId="0" fontId="13"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13" fillId="0" borderId="0" xfId="2" applyAlignment="1" applyProtection="1">
      <alignment horizontal="left" vertical="top"/>
    </xf>
    <xf numFmtId="0" fontId="9" fillId="0" borderId="0" xfId="0" applyFont="1" applyAlignment="1">
      <alignment horizontal="left" vertical="top"/>
    </xf>
    <xf numFmtId="0" fontId="9" fillId="0" borderId="0" xfId="0" applyFont="1" applyAlignment="1">
      <alignment horizontal="left" vertical="top" wrapText="1"/>
    </xf>
    <xf numFmtId="0" fontId="7" fillId="0" borderId="0" xfId="0" applyFont="1" applyAlignment="1">
      <alignment horizontal="left" vertical="top"/>
    </xf>
    <xf numFmtId="0" fontId="2" fillId="3" borderId="1" xfId="0" applyFont="1" applyFill="1" applyBorder="1" applyAlignment="1">
      <alignment horizontal="left" vertical="top"/>
    </xf>
    <xf numFmtId="0" fontId="2" fillId="3" borderId="1" xfId="0" applyFont="1" applyFill="1" applyBorder="1" applyAlignment="1">
      <alignment vertical="top"/>
    </xf>
    <xf numFmtId="0" fontId="2" fillId="0" borderId="0" xfId="0" applyFont="1" applyAlignment="1">
      <alignment vertical="top"/>
    </xf>
    <xf numFmtId="0" fontId="0" fillId="7" borderId="1" xfId="0" applyFill="1" applyBorder="1" applyAlignment="1" applyProtection="1">
      <alignment vertical="top"/>
      <protection locked="0"/>
    </xf>
    <xf numFmtId="0" fontId="1" fillId="2" borderId="0" xfId="0" applyFont="1" applyFill="1" applyAlignment="1">
      <alignment vertical="center"/>
    </xf>
    <xf numFmtId="0" fontId="7" fillId="0" borderId="0" xfId="0" applyFont="1" applyAlignment="1">
      <alignment horizontal="left" vertical="top" wrapText="1"/>
    </xf>
    <xf numFmtId="0" fontId="7" fillId="0" borderId="0" xfId="0" applyFont="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13" fillId="0" borderId="0" xfId="2" applyAlignment="1" applyProtection="1">
      <alignment horizontal="left" vertical="top" wrapText="1"/>
    </xf>
    <xf numFmtId="0" fontId="0" fillId="0" borderId="1" xfId="0" applyBorder="1" applyAlignment="1">
      <alignment horizontal="left" vertical="top" wrapText="1"/>
    </xf>
    <xf numFmtId="0" fontId="10" fillId="0" borderId="12" xfId="3" applyFont="1" applyBorder="1" applyAlignment="1">
      <alignment horizontal="left" vertical="top" wrapText="1"/>
    </xf>
    <xf numFmtId="0" fontId="10" fillId="0" borderId="1" xfId="3" applyFont="1" applyBorder="1" applyAlignment="1">
      <alignment horizontal="left" vertical="top" wrapText="1"/>
    </xf>
    <xf numFmtId="2" fontId="0" fillId="0" borderId="1" xfId="0" applyNumberFormat="1" applyBorder="1" applyAlignment="1">
      <alignment horizontal="left" vertical="top" wrapText="1"/>
    </xf>
    <xf numFmtId="0" fontId="10" fillId="0" borderId="5" xfId="3" applyFont="1" applyBorder="1" applyAlignment="1">
      <alignment horizontal="left" vertical="top" wrapText="1"/>
    </xf>
    <xf numFmtId="0" fontId="10" fillId="0" borderId="3" xfId="3" applyFont="1" applyBorder="1" applyAlignment="1">
      <alignment horizontal="left" vertical="top" wrapText="1"/>
    </xf>
    <xf numFmtId="0" fontId="10" fillId="0" borderId="2" xfId="3" applyFont="1" applyBorder="1" applyAlignment="1">
      <alignment horizontal="left" vertical="top" wrapText="1"/>
    </xf>
    <xf numFmtId="0" fontId="0" fillId="0" borderId="2" xfId="0" applyBorder="1" applyAlignment="1">
      <alignment horizontal="left" vertical="top" wrapText="1"/>
    </xf>
    <xf numFmtId="2" fontId="0" fillId="0" borderId="2" xfId="0" applyNumberFormat="1" applyBorder="1" applyAlignment="1">
      <alignment horizontal="left" vertical="top" wrapText="1"/>
    </xf>
    <xf numFmtId="0" fontId="0" fillId="0" borderId="1" xfId="0" applyBorder="1" applyAlignment="1" applyProtection="1">
      <alignment horizontal="left" vertical="top" wrapText="1"/>
      <protection locked="0"/>
    </xf>
    <xf numFmtId="0" fontId="0" fillId="5" borderId="4" xfId="0" applyFill="1" applyBorder="1" applyAlignment="1" applyProtection="1">
      <alignment horizontal="left" vertical="top" wrapText="1"/>
      <protection locked="0"/>
    </xf>
    <xf numFmtId="0" fontId="0" fillId="5" borderId="5" xfId="0" applyFill="1" applyBorder="1" applyAlignment="1" applyProtection="1">
      <alignment horizontal="left" vertical="top" wrapText="1"/>
      <protection locked="0"/>
    </xf>
    <xf numFmtId="0" fontId="0" fillId="5" borderId="1" xfId="0" applyFill="1" applyBorder="1" applyAlignment="1" applyProtection="1">
      <alignment horizontal="left" vertical="top"/>
      <protection locked="0"/>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left" vertical="top"/>
    </xf>
    <xf numFmtId="0" fontId="13"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1" fillId="0" borderId="1" xfId="3" applyFont="1" applyBorder="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xf numFmtId="0" fontId="10" fillId="0" borderId="0" xfId="0" applyFont="1" applyAlignment="1">
      <alignment horizontal="left" vertical="top" wrapText="1"/>
    </xf>
  </cellXfs>
  <cellStyles count="4">
    <cellStyle name="Hyperlink" xfId="2" builtinId="8"/>
    <cellStyle name="Normal" xfId="0" builtinId="0"/>
    <cellStyle name="Normal 2" xfId="3" xr:uid="{7867C80F-31FA-472B-A767-F9491715CE44}"/>
    <cellStyle name="Percent" xfId="1" builtinId="5"/>
  </cellStyles>
  <dxfs count="13">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46990</xdr:colOff>
      <xdr:row>2</xdr:row>
      <xdr:rowOff>332920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4951" y="3515134"/>
          <a:ext cx="695647" cy="814496"/>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5568" y="4244551"/>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20955</xdr:colOff>
      <xdr:row>2</xdr:row>
      <xdr:rowOff>362130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twoCellAnchor editAs="oneCell">
    <xdr:from>
      <xdr:col>4</xdr:col>
      <xdr:colOff>3714750</xdr:colOff>
      <xdr:row>87</xdr:row>
      <xdr:rowOff>0</xdr:rowOff>
    </xdr:from>
    <xdr:to>
      <xdr:col>4</xdr:col>
      <xdr:colOff>4495800</xdr:colOff>
      <xdr:row>88</xdr:row>
      <xdr:rowOff>155122</xdr:rowOff>
    </xdr:to>
    <xdr:sp macro="" textlink="">
      <xdr:nvSpPr>
        <xdr:cNvPr id="2" name="Object 41" hidden="1">
          <a:extLst>
            <a:ext uri="{63B3BB69-23CF-44E3-9099-C40C66FF867C}">
              <a14:compatExt xmlns:a14="http://schemas.microsoft.com/office/drawing/2010/main" spid="_x0000_s7209"/>
            </a:ext>
            <a:ext uri="{FF2B5EF4-FFF2-40B4-BE49-F238E27FC236}">
              <a16:creationId xmlns:a16="http://schemas.microsoft.com/office/drawing/2014/main" id="{00000000-0008-0000-0200-000002000000}"/>
            </a:ext>
          </a:extLst>
        </xdr:cNvPr>
        <xdr:cNvSpPr/>
      </xdr:nvSpPr>
      <xdr:spPr bwMode="auto">
        <a:xfrm>
          <a:off x="13093700" y="48882300"/>
          <a:ext cx="781050" cy="666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3267075</xdr:colOff>
      <xdr:row>87</xdr:row>
      <xdr:rowOff>0</xdr:rowOff>
    </xdr:from>
    <xdr:to>
      <xdr:col>4</xdr:col>
      <xdr:colOff>4174490</xdr:colOff>
      <xdr:row>88</xdr:row>
      <xdr:rowOff>155122</xdr:rowOff>
    </xdr:to>
    <xdr:sp macro="" textlink="">
      <xdr:nvSpPr>
        <xdr:cNvPr id="4" name="Object 42" hidden="1">
          <a:extLst>
            <a:ext uri="{63B3BB69-23CF-44E3-9099-C40C66FF867C}">
              <a14:compatExt xmlns:a14="http://schemas.microsoft.com/office/drawing/2010/main" spid="_x0000_s7210"/>
            </a:ext>
            <a:ext uri="{FF2B5EF4-FFF2-40B4-BE49-F238E27FC236}">
              <a16:creationId xmlns:a16="http://schemas.microsoft.com/office/drawing/2014/main" id="{00000000-0008-0000-0200-000004000000}"/>
            </a:ext>
          </a:extLst>
        </xdr:cNvPr>
        <xdr:cNvSpPr/>
      </xdr:nvSpPr>
      <xdr:spPr bwMode="auto">
        <a:xfrm>
          <a:off x="12646025" y="48882300"/>
          <a:ext cx="911225" cy="685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3343275</xdr:colOff>
      <xdr:row>87</xdr:row>
      <xdr:rowOff>0</xdr:rowOff>
    </xdr:from>
    <xdr:to>
      <xdr:col>4</xdr:col>
      <xdr:colOff>4250690</xdr:colOff>
      <xdr:row>88</xdr:row>
      <xdr:rowOff>155122</xdr:rowOff>
    </xdr:to>
    <xdr:sp macro="" textlink="">
      <xdr:nvSpPr>
        <xdr:cNvPr id="5" name="Object 44" hidden="1">
          <a:extLst>
            <a:ext uri="{63B3BB69-23CF-44E3-9099-C40C66FF867C}">
              <a14:compatExt xmlns:a14="http://schemas.microsoft.com/office/drawing/2010/main" spid="_x0000_s7212"/>
            </a:ext>
            <a:ext uri="{FF2B5EF4-FFF2-40B4-BE49-F238E27FC236}">
              <a16:creationId xmlns:a16="http://schemas.microsoft.com/office/drawing/2014/main" id="{00000000-0008-0000-0200-000005000000}"/>
            </a:ext>
          </a:extLst>
        </xdr:cNvPr>
        <xdr:cNvSpPr/>
      </xdr:nvSpPr>
      <xdr:spPr bwMode="auto">
        <a:xfrm>
          <a:off x="12722225" y="48882300"/>
          <a:ext cx="911225" cy="685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3457575</xdr:colOff>
      <xdr:row>87</xdr:row>
      <xdr:rowOff>0</xdr:rowOff>
    </xdr:from>
    <xdr:to>
      <xdr:col>4</xdr:col>
      <xdr:colOff>4364990</xdr:colOff>
      <xdr:row>88</xdr:row>
      <xdr:rowOff>155122</xdr:rowOff>
    </xdr:to>
    <xdr:sp macro="" textlink="">
      <xdr:nvSpPr>
        <xdr:cNvPr id="6" name="Object 46" hidden="1">
          <a:extLst>
            <a:ext uri="{63B3BB69-23CF-44E3-9099-C40C66FF867C}">
              <a14:compatExt xmlns:a14="http://schemas.microsoft.com/office/drawing/2010/main" spid="_x0000_s7214"/>
            </a:ext>
            <a:ext uri="{FF2B5EF4-FFF2-40B4-BE49-F238E27FC236}">
              <a16:creationId xmlns:a16="http://schemas.microsoft.com/office/drawing/2014/main" id="{00000000-0008-0000-0200-000006000000}"/>
            </a:ext>
          </a:extLst>
        </xdr:cNvPr>
        <xdr:cNvSpPr/>
      </xdr:nvSpPr>
      <xdr:spPr bwMode="auto">
        <a:xfrm>
          <a:off x="12836525" y="48882300"/>
          <a:ext cx="911225" cy="685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76200</xdr:colOff>
      <xdr:row>87</xdr:row>
      <xdr:rowOff>0</xdr:rowOff>
    </xdr:from>
    <xdr:to>
      <xdr:col>4</xdr:col>
      <xdr:colOff>990600</xdr:colOff>
      <xdr:row>88</xdr:row>
      <xdr:rowOff>152400</xdr:rowOff>
    </xdr:to>
    <xdr:sp macro="" textlink="">
      <xdr:nvSpPr>
        <xdr:cNvPr id="7" name="Object 54" hidden="1">
          <a:extLst>
            <a:ext uri="{63B3BB69-23CF-44E3-9099-C40C66FF867C}">
              <a14:compatExt xmlns:a14="http://schemas.microsoft.com/office/drawing/2010/main" spid="_x0000_s7222"/>
            </a:ext>
            <a:ext uri="{FF2B5EF4-FFF2-40B4-BE49-F238E27FC236}">
              <a16:creationId xmlns:a16="http://schemas.microsoft.com/office/drawing/2014/main" id="{00000000-0008-0000-0200-000007000000}"/>
            </a:ext>
          </a:extLst>
        </xdr:cNvPr>
        <xdr:cNvSpPr/>
      </xdr:nvSpPr>
      <xdr:spPr bwMode="auto">
        <a:xfrm>
          <a:off x="9455150" y="48882300"/>
          <a:ext cx="914400" cy="6826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123825</xdr:colOff>
      <xdr:row>87</xdr:row>
      <xdr:rowOff>0</xdr:rowOff>
    </xdr:from>
    <xdr:to>
      <xdr:col>4</xdr:col>
      <xdr:colOff>1048385</xdr:colOff>
      <xdr:row>88</xdr:row>
      <xdr:rowOff>155122</xdr:rowOff>
    </xdr:to>
    <xdr:sp macro="" textlink="">
      <xdr:nvSpPr>
        <xdr:cNvPr id="8" name="Object 55" hidden="1">
          <a:extLst>
            <a:ext uri="{63B3BB69-23CF-44E3-9099-C40C66FF867C}">
              <a14:compatExt xmlns:a14="http://schemas.microsoft.com/office/drawing/2010/main" spid="_x0000_s7223"/>
            </a:ext>
            <a:ext uri="{FF2B5EF4-FFF2-40B4-BE49-F238E27FC236}">
              <a16:creationId xmlns:a16="http://schemas.microsoft.com/office/drawing/2014/main" id="{00000000-0008-0000-0200-000008000000}"/>
            </a:ext>
          </a:extLst>
        </xdr:cNvPr>
        <xdr:cNvSpPr/>
      </xdr:nvSpPr>
      <xdr:spPr bwMode="auto">
        <a:xfrm>
          <a:off x="9502775" y="48882300"/>
          <a:ext cx="911225" cy="5969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15240</xdr:colOff>
      <xdr:row>2</xdr:row>
      <xdr:rowOff>56154</xdr:rowOff>
    </xdr:from>
    <xdr:to>
      <xdr:col>2</xdr:col>
      <xdr:colOff>1112520</xdr:colOff>
      <xdr:row>2</xdr:row>
      <xdr:rowOff>354330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21740" y="418104"/>
          <a:ext cx="1123950" cy="296271"/>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5512" y="1626394"/>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1700" y="3876675"/>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2175" y="5981700"/>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1211" y="810577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2" dataDxfId="11">
  <autoFilter ref="A1:A3" xr:uid="{6CB28B83-0958-4829-B5AC-9043E61AF0FB}"/>
  <tableColumns count="1">
    <tableColumn id="1" xr3:uid="{C4ED7A2D-A909-482F-B633-9A001FF0A9D5}" name="Please select"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5546875" style="1" customWidth="1"/>
    <col min="2" max="2" width="146.44140625" style="1" customWidth="1"/>
    <col min="3" max="3" width="16.21875" style="1" bestFit="1" customWidth="1"/>
    <col min="4" max="4" width="2.5546875" style="1" customWidth="1"/>
    <col min="5" max="16384" width="9.21875" style="1" hidden="1"/>
  </cols>
  <sheetData>
    <row r="1" spans="1:4" x14ac:dyDescent="0.3">
      <c r="A1" s="17" t="s">
        <v>0</v>
      </c>
      <c r="C1" s="85" t="s">
        <v>158</v>
      </c>
    </row>
    <row r="2" spans="1:4" x14ac:dyDescent="0.3">
      <c r="C2" s="86">
        <v>45778</v>
      </c>
    </row>
    <row r="3" spans="1:4" ht="32.1" customHeight="1" x14ac:dyDescent="0.3">
      <c r="A3" s="82" t="s">
        <v>138</v>
      </c>
      <c r="B3" s="82"/>
      <c r="C3" s="14"/>
      <c r="D3" s="5"/>
    </row>
    <row r="4" spans="1:4" ht="19.5" customHeight="1" x14ac:dyDescent="0.3"/>
    <row r="5" spans="1:4" ht="28.8" x14ac:dyDescent="0.3">
      <c r="A5" s="2">
        <v>1</v>
      </c>
      <c r="B5" s="44" t="s">
        <v>154</v>
      </c>
      <c r="C5" s="3"/>
    </row>
    <row r="6" spans="1:4" s="19" customFormat="1" ht="22.5" customHeight="1" x14ac:dyDescent="0.3">
      <c r="A6" s="35"/>
      <c r="B6" s="36" t="s">
        <v>1</v>
      </c>
      <c r="C6" s="37"/>
    </row>
    <row r="7" spans="1:4" s="19" customFormat="1" x14ac:dyDescent="0.3">
      <c r="A7" s="35">
        <v>2</v>
      </c>
      <c r="B7" s="38" t="s">
        <v>2</v>
      </c>
      <c r="C7" s="37"/>
    </row>
    <row r="8" spans="1:4" ht="100.8" x14ac:dyDescent="0.3">
      <c r="A8" s="2">
        <v>3</v>
      </c>
      <c r="B8" s="44" t="s">
        <v>157</v>
      </c>
      <c r="C8" s="3"/>
    </row>
    <row r="9" spans="1:4" ht="69.75" customHeight="1" x14ac:dyDescent="0.3">
      <c r="A9" s="2">
        <v>4</v>
      </c>
      <c r="B9" s="3" t="s">
        <v>155</v>
      </c>
      <c r="C9" s="3"/>
    </row>
    <row r="10" spans="1:4" x14ac:dyDescent="0.3">
      <c r="A10" s="2">
        <v>5</v>
      </c>
      <c r="B10" s="3" t="s">
        <v>3</v>
      </c>
      <c r="C10" s="3"/>
    </row>
    <row r="11" spans="1:4" ht="33" customHeight="1" x14ac:dyDescent="0.3">
      <c r="B11" s="34" t="s">
        <v>4</v>
      </c>
    </row>
    <row r="12" spans="1:4" x14ac:dyDescent="0.3"/>
    <row r="13" spans="1:4" s="48" customFormat="1" x14ac:dyDescent="0.3"/>
    <row r="14" spans="1:4" s="48" customFormat="1" x14ac:dyDescent="0.3"/>
    <row r="15" spans="1:4" s="48" customFormat="1" x14ac:dyDescent="0.3"/>
    <row r="16" spans="1:4" s="48" customFormat="1" x14ac:dyDescent="0.3"/>
    <row r="17" s="48" customFormat="1" x14ac:dyDescent="0.3"/>
    <row r="18" s="48" customFormat="1" x14ac:dyDescent="0.3"/>
    <row r="19" s="48" customFormat="1" x14ac:dyDescent="0.3"/>
    <row r="20" s="48" customFormat="1" x14ac:dyDescent="0.3"/>
    <row r="21" s="48" customFormat="1" x14ac:dyDescent="0.3"/>
    <row r="22" s="48" customFormat="1" x14ac:dyDescent="0.3"/>
    <row r="23" s="48" customFormat="1" x14ac:dyDescent="0.3"/>
    <row r="24" s="48" customFormat="1" x14ac:dyDescent="0.3"/>
    <row r="25" s="48" customFormat="1" x14ac:dyDescent="0.3"/>
    <row r="26" s="48" customFormat="1" x14ac:dyDescent="0.3"/>
    <row r="27" s="48" customFormat="1" x14ac:dyDescent="0.3"/>
    <row r="28" s="48" customFormat="1" x14ac:dyDescent="0.3"/>
    <row r="29" s="48" customFormat="1" x14ac:dyDescent="0.3"/>
    <row r="30" s="48" customFormat="1" x14ac:dyDescent="0.3"/>
    <row r="31" s="48" customFormat="1" x14ac:dyDescent="0.3"/>
    <row r="32" s="48" customFormat="1" x14ac:dyDescent="0.3"/>
    <row r="33" s="48" customFormat="1" x14ac:dyDescent="0.3"/>
    <row r="34" s="48" customFormat="1" x14ac:dyDescent="0.3"/>
    <row r="35" s="48" customFormat="1" hidden="1" x14ac:dyDescent="0.3"/>
    <row r="36" s="48" customFormat="1" hidden="1" x14ac:dyDescent="0.3"/>
    <row r="37" s="48" customFormat="1" hidden="1" x14ac:dyDescent="0.3"/>
    <row r="38" s="48" customFormat="1" hidden="1" x14ac:dyDescent="0.3"/>
    <row r="39" s="48" customFormat="1" hidden="1" x14ac:dyDescent="0.3"/>
    <row r="40" s="48" customFormat="1" hidden="1" x14ac:dyDescent="0.3"/>
    <row r="41" s="48" customFormat="1" hidden="1" x14ac:dyDescent="0.3"/>
    <row r="42" s="48" customFormat="1" hidden="1" x14ac:dyDescent="0.3"/>
    <row r="43" s="48" customFormat="1" hidden="1" x14ac:dyDescent="0.3"/>
    <row r="44" s="48" customFormat="1" hidden="1" x14ac:dyDescent="0.3"/>
    <row r="45" s="48" customFormat="1" hidden="1" x14ac:dyDescent="0.3"/>
    <row r="46" s="48" customFormat="1" hidden="1" x14ac:dyDescent="0.3"/>
    <row r="47" s="48" customFormat="1" hidden="1" x14ac:dyDescent="0.3"/>
    <row r="48" s="48" customFormat="1" hidden="1" x14ac:dyDescent="0.3"/>
  </sheetData>
  <sheetProtection algorithmName="SHA-512" hashValue="OLous+5k+ItyxJG7VouN8dA+qAR4Axb5X24kD6qSM8x09oohbyEOfxwkO5RIdH9ABKeQGA8/Ake7iQbFYrLNcw==" saltValue="R0MAqO88k+dv1yDGzt/tvg==" spinCount="100000" sheet="1" formatRows="0" insertColumns="0"/>
  <mergeCells count="1">
    <mergeCell ref="A3:B3"/>
  </mergeCells>
  <hyperlinks>
    <hyperlink ref="A1" r:id="rId1" xr:uid="{31F41907-8E88-4A78-9CFC-B635B6FCC34D}"/>
    <hyperlink ref="B7" r:id="rId2" xr:uid="{B4089405-A534-4515-B6CF-20B89CA618F8}"/>
    <hyperlink ref="B6" r:id="rId3" display="If you have not performed a vendor onboarding eligibility assessment, please visit https://go.gov.sg/vsa and ensure that you have passed all criteria." xr:uid="{9A000953-7516-4D54-9C88-DA9D9A7CC081}"/>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70" zoomScaleNormal="70" workbookViewId="0">
      <selection activeCell="A5" sqref="A5:XFD5"/>
    </sheetView>
  </sheetViews>
  <sheetFormatPr defaultColWidth="0" defaultRowHeight="14.4" zeroHeight="1" x14ac:dyDescent="0.3"/>
  <cols>
    <col min="1" max="1" width="6.5546875" style="2"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50" t="s">
        <v>0</v>
      </c>
      <c r="E1" s="9" t="str">
        <f>Instructions!$C$1</f>
        <v>Version: 25-2.0</v>
      </c>
      <c r="F1" s="4"/>
    </row>
    <row r="2" spans="1:6" x14ac:dyDescent="0.3">
      <c r="E2" s="15">
        <f>Instructions!C2</f>
        <v>45778</v>
      </c>
      <c r="F2" s="4"/>
    </row>
    <row r="3" spans="1:6" s="6" customFormat="1" ht="32.1" customHeight="1" x14ac:dyDescent="0.3">
      <c r="A3" s="82" t="s">
        <v>5</v>
      </c>
      <c r="B3" s="82"/>
      <c r="C3" s="82"/>
      <c r="D3" s="82"/>
      <c r="E3" s="82"/>
      <c r="F3" s="82"/>
    </row>
    <row r="4" spans="1:6" x14ac:dyDescent="0.3"/>
    <row r="5" spans="1:6" ht="139.5" customHeight="1" x14ac:dyDescent="0.3">
      <c r="A5" s="83" t="s">
        <v>156</v>
      </c>
      <c r="B5" s="83"/>
      <c r="C5" s="83"/>
      <c r="D5" s="83"/>
      <c r="E5" s="83"/>
    </row>
    <row r="6" spans="1:6" x14ac:dyDescent="0.3">
      <c r="A6" s="8" t="s">
        <v>6</v>
      </c>
      <c r="B6" s="7"/>
      <c r="C6" s="7"/>
      <c r="D6" s="7"/>
      <c r="E6" s="7"/>
    </row>
    <row r="7" spans="1:6" ht="24" customHeight="1" x14ac:dyDescent="0.3">
      <c r="A7" s="51"/>
      <c r="B7" s="7" t="s">
        <v>7</v>
      </c>
      <c r="C7" s="52"/>
      <c r="D7" s="7"/>
      <c r="E7" s="7"/>
    </row>
    <row r="8" spans="1:6" ht="47.25" customHeight="1" x14ac:dyDescent="0.3">
      <c r="A8" s="53">
        <f>COUNTIFS(C12:C21, "Mandatory", D12:D21, "No")</f>
        <v>0</v>
      </c>
      <c r="B8" s="52" t="str">
        <f>IF(A8&gt;0,"Error! You have indicated [No] for at least 1 of the Mandatory requirements. All Mandatory requirements must be met. Please do not proceed until all requirements can be met.","")</f>
        <v/>
      </c>
      <c r="C8" s="52"/>
      <c r="D8" s="7"/>
      <c r="E8" s="7"/>
    </row>
    <row r="9" spans="1:6" ht="112.5" customHeight="1" x14ac:dyDescent="0.3">
      <c r="D9" s="7"/>
      <c r="E9" s="7"/>
    </row>
    <row r="10" spans="1:6" x14ac:dyDescent="0.3">
      <c r="D10" s="7"/>
      <c r="E10" s="7"/>
    </row>
    <row r="11" spans="1:6" s="56" customFormat="1" x14ac:dyDescent="0.3">
      <c r="A11" s="54" t="s">
        <v>8</v>
      </c>
      <c r="B11" s="55" t="s">
        <v>9</v>
      </c>
      <c r="C11" s="55" t="s">
        <v>10</v>
      </c>
      <c r="D11" s="55" t="s">
        <v>11</v>
      </c>
      <c r="E11" s="55" t="s">
        <v>12</v>
      </c>
    </row>
    <row r="12" spans="1:6" s="56" customFormat="1" ht="28.8" x14ac:dyDescent="0.3">
      <c r="A12" s="77">
        <v>1</v>
      </c>
      <c r="B12" s="32" t="s">
        <v>13</v>
      </c>
      <c r="C12" s="78" t="s">
        <v>14</v>
      </c>
      <c r="D12" s="45"/>
      <c r="E12" s="57" t="s">
        <v>15</v>
      </c>
    </row>
    <row r="13" spans="1:6" s="56" customFormat="1" ht="28.8" x14ac:dyDescent="0.3">
      <c r="A13" s="77">
        <v>2</v>
      </c>
      <c r="B13" s="79" t="s">
        <v>16</v>
      </c>
      <c r="C13" s="78" t="s">
        <v>14</v>
      </c>
      <c r="D13" s="45"/>
      <c r="E13" s="57" t="s">
        <v>17</v>
      </c>
    </row>
    <row r="14" spans="1:6" s="56" customFormat="1" ht="28.8" x14ac:dyDescent="0.3">
      <c r="A14" s="77">
        <v>3</v>
      </c>
      <c r="B14" s="32" t="s">
        <v>18</v>
      </c>
      <c r="C14" s="78" t="s">
        <v>14</v>
      </c>
      <c r="D14" s="45"/>
      <c r="E14" s="57" t="s">
        <v>19</v>
      </c>
    </row>
    <row r="15" spans="1:6" ht="43.2" x14ac:dyDescent="0.3">
      <c r="A15" s="80">
        <v>4</v>
      </c>
      <c r="B15" s="78" t="s">
        <v>20</v>
      </c>
      <c r="C15" s="78" t="s">
        <v>21</v>
      </c>
      <c r="D15" s="45"/>
      <c r="E15" s="20" t="s">
        <v>22</v>
      </c>
    </row>
    <row r="16" spans="1:6" ht="28.8" x14ac:dyDescent="0.3">
      <c r="A16" s="80">
        <v>5</v>
      </c>
      <c r="B16" s="78" t="s">
        <v>147</v>
      </c>
      <c r="C16" s="78" t="s">
        <v>14</v>
      </c>
      <c r="D16" s="45"/>
      <c r="E16" s="20" t="s">
        <v>148</v>
      </c>
    </row>
    <row r="17" spans="1:5" ht="57.6" x14ac:dyDescent="0.3">
      <c r="A17" s="80">
        <v>6</v>
      </c>
      <c r="B17" s="78" t="s">
        <v>23</v>
      </c>
      <c r="C17" s="78" t="s">
        <v>21</v>
      </c>
      <c r="D17" s="45"/>
      <c r="E17" s="20" t="s">
        <v>22</v>
      </c>
    </row>
    <row r="18" spans="1:5" ht="115.2" x14ac:dyDescent="0.3">
      <c r="A18" s="80">
        <v>7</v>
      </c>
      <c r="B18" s="78" t="s">
        <v>152</v>
      </c>
      <c r="C18" s="78" t="s">
        <v>21</v>
      </c>
      <c r="D18" s="45"/>
      <c r="E18" s="81" t="s">
        <v>153</v>
      </c>
    </row>
    <row r="19" spans="1:5" ht="28.8" x14ac:dyDescent="0.3">
      <c r="A19" s="80">
        <v>8</v>
      </c>
      <c r="B19" s="78" t="s">
        <v>149</v>
      </c>
      <c r="C19" s="78" t="s">
        <v>21</v>
      </c>
      <c r="D19" s="45"/>
      <c r="E19" s="20" t="s">
        <v>150</v>
      </c>
    </row>
    <row r="20" spans="1:5" ht="57.6" x14ac:dyDescent="0.3">
      <c r="A20" s="80">
        <v>9</v>
      </c>
      <c r="B20" s="78" t="s">
        <v>140</v>
      </c>
      <c r="C20" s="78" t="s">
        <v>14</v>
      </c>
      <c r="D20" s="45"/>
      <c r="E20" s="20" t="s">
        <v>22</v>
      </c>
    </row>
    <row r="21" spans="1:5" ht="86.4" x14ac:dyDescent="0.3">
      <c r="A21" s="80">
        <v>10</v>
      </c>
      <c r="B21" s="78" t="s">
        <v>141</v>
      </c>
      <c r="C21" s="78" t="s">
        <v>14</v>
      </c>
      <c r="D21" s="45"/>
      <c r="E21" s="20" t="s">
        <v>142</v>
      </c>
    </row>
    <row r="22" spans="1:5" x14ac:dyDescent="0.3"/>
    <row r="23" spans="1:5" x14ac:dyDescent="0.3"/>
  </sheetData>
  <sheetProtection algorithmName="SHA-512" hashValue="sy1Ge5N2PpjEcpraNlu/2zCjl5GjrAfRrK9713jYsZUKyfj5BgcAEB48UmJ2gIjz5leAqp5+gptgr3aR45fXEA==" saltValue="GQtMYiNj4LoCyc3zMjonkw==" spinCount="100000" sheet="1" formatColumns="0" formatRows="0" insertHyperlinks="0"/>
  <protectedRanges>
    <protectedRange sqref="D12:E17 D19:E21 D18" name="Range1"/>
    <protectedRange sqref="E18" name="Range1_1"/>
  </protectedRanges>
  <mergeCells count="2">
    <mergeCell ref="A3:F3"/>
    <mergeCell ref="A5:E5"/>
  </mergeCells>
  <conditionalFormatting sqref="D12:D21">
    <cfRule type="expression" dxfId="9" priority="1">
      <formula>AND($C12="Mandatory", $D12="No")</formula>
    </cfRule>
    <cfRule type="containsBlanks" dxfId="8"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7E149E5C-439F-4803-958F-0589A4B03D6D}"/>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205"/>
  <sheetViews>
    <sheetView showGridLines="0" zoomScaleNormal="100" workbookViewId="0">
      <selection activeCell="A3" sqref="A3"/>
    </sheetView>
  </sheetViews>
  <sheetFormatPr defaultColWidth="0" defaultRowHeight="14.4" zeroHeight="1" x14ac:dyDescent="0.3"/>
  <cols>
    <col min="1" max="1" width="6.44140625" style="2" customWidth="1"/>
    <col min="2" max="2" width="102.5546875" style="1" customWidth="1"/>
    <col min="3" max="4" width="12.5546875" style="1" customWidth="1"/>
    <col min="5" max="5" width="72.5546875" style="1" customWidth="1"/>
    <col min="6" max="6" width="2.5546875" style="1" customWidth="1"/>
    <col min="7" max="7" width="19.5546875" style="1" customWidth="1"/>
    <col min="8" max="16384" width="9.21875" style="1" hidden="1"/>
  </cols>
  <sheetData>
    <row r="1" spans="1:6" x14ac:dyDescent="0.3">
      <c r="A1" s="50" t="s">
        <v>0</v>
      </c>
      <c r="D1" s="9"/>
      <c r="E1" s="9" t="str">
        <f>Instructions!$C$1</f>
        <v>Version: 25-2.0</v>
      </c>
      <c r="F1" s="4"/>
    </row>
    <row r="2" spans="1:6" x14ac:dyDescent="0.3">
      <c r="D2" s="9"/>
      <c r="E2" s="15">
        <f>Instructions!C2</f>
        <v>45778</v>
      </c>
      <c r="F2" s="4"/>
    </row>
    <row r="3" spans="1:6" s="6" customFormat="1" ht="32.1" customHeight="1" x14ac:dyDescent="0.3">
      <c r="A3" s="58" t="s">
        <v>139</v>
      </c>
      <c r="B3" s="58"/>
      <c r="C3" s="58"/>
      <c r="D3" s="58"/>
      <c r="E3" s="58"/>
      <c r="F3" s="58"/>
    </row>
    <row r="4" spans="1:6" x14ac:dyDescent="0.3"/>
    <row r="5" spans="1:6" x14ac:dyDescent="0.3">
      <c r="A5" s="83" t="s">
        <v>24</v>
      </c>
      <c r="B5" s="83"/>
      <c r="C5" s="83"/>
      <c r="D5" s="83"/>
      <c r="E5" s="83"/>
    </row>
    <row r="6" spans="1:6" ht="108" customHeight="1" x14ac:dyDescent="0.3">
      <c r="A6" s="83" t="s">
        <v>25</v>
      </c>
      <c r="B6" s="83"/>
      <c r="C6" s="83"/>
      <c r="D6" s="83"/>
      <c r="E6" s="83"/>
    </row>
    <row r="7" spans="1:6" x14ac:dyDescent="0.3">
      <c r="A7" s="7"/>
      <c r="B7" s="7"/>
      <c r="C7" s="7"/>
      <c r="D7" s="7"/>
      <c r="E7" s="7"/>
    </row>
    <row r="8" spans="1:6" x14ac:dyDescent="0.3">
      <c r="A8" s="8" t="s">
        <v>6</v>
      </c>
      <c r="B8" s="7"/>
      <c r="C8" s="59"/>
      <c r="D8" s="7"/>
      <c r="E8" s="59"/>
    </row>
    <row r="9" spans="1:6" x14ac:dyDescent="0.3">
      <c r="A9" s="8"/>
      <c r="B9" s="7" t="s">
        <v>7</v>
      </c>
      <c r="C9" s="59"/>
      <c r="D9" s="7"/>
      <c r="E9" s="59"/>
    </row>
    <row r="10" spans="1:6" ht="39.6" customHeight="1" x14ac:dyDescent="0.3">
      <c r="A10" s="60">
        <f>IF(COUNTIF('Data for graphs'!C13:R13,"&gt;0")&lt;=1, 0, COUNTIF('Data for graphs'!C13:R13,"&gt;0"))</f>
        <v>0</v>
      </c>
      <c r="B10" s="52" t="str">
        <f>IF(A10&gt;0,"Error! You have responded in multiple solution categories. Please ONLY provide responses for the selected solution category.","")</f>
        <v/>
      </c>
      <c r="C10" s="8"/>
      <c r="D10" s="7"/>
      <c r="E10" s="59"/>
    </row>
    <row r="11" spans="1:6" ht="39.6" customHeight="1" x14ac:dyDescent="0.3">
      <c r="A11" s="60" cm="1">
        <f t="array" ref="A11">SUMPRODUCT((C21:C131="Mandatory")*(D21:D131="No"))</f>
        <v>0</v>
      </c>
      <c r="B11" s="52" t="str">
        <f>IF(A10&gt;0,"Error! You have indicated [NO] for at least 1 of the Mandatory requirements. Please do not proceed until all requirements can be met.","")</f>
        <v/>
      </c>
      <c r="C11" s="8"/>
      <c r="D11" s="7"/>
      <c r="E11" s="59"/>
    </row>
    <row r="12" spans="1:6" ht="133.5" customHeight="1" x14ac:dyDescent="0.3">
      <c r="B12" s="7"/>
      <c r="D12" s="7"/>
    </row>
    <row r="13" spans="1:6" x14ac:dyDescent="0.3">
      <c r="A13" s="56" t="s">
        <v>26</v>
      </c>
      <c r="B13" s="56"/>
      <c r="C13" s="56"/>
      <c r="D13" s="56"/>
      <c r="E13" s="56"/>
    </row>
    <row r="14" spans="1:6" s="2" customFormat="1" x14ac:dyDescent="0.3">
      <c r="A14" s="2">
        <v>1</v>
      </c>
      <c r="B14" s="50" t="s">
        <v>27</v>
      </c>
      <c r="C14" s="8"/>
      <c r="D14" s="8"/>
      <c r="E14" s="8"/>
    </row>
    <row r="15" spans="1:6" s="2" customFormat="1" x14ac:dyDescent="0.3">
      <c r="A15" s="2">
        <v>2</v>
      </c>
      <c r="B15" s="50" t="s">
        <v>28</v>
      </c>
      <c r="C15" s="8"/>
      <c r="D15" s="8"/>
      <c r="E15" s="8"/>
    </row>
    <row r="16" spans="1:6" s="2" customFormat="1" x14ac:dyDescent="0.3">
      <c r="A16" s="2">
        <v>3</v>
      </c>
      <c r="B16" s="50" t="s">
        <v>29</v>
      </c>
      <c r="C16" s="8"/>
      <c r="D16" s="8"/>
      <c r="E16" s="8"/>
    </row>
    <row r="17" spans="1:7" s="2" customFormat="1" x14ac:dyDescent="0.3">
      <c r="A17" s="2">
        <v>4</v>
      </c>
      <c r="B17" s="50" t="s">
        <v>30</v>
      </c>
      <c r="C17" s="8"/>
      <c r="D17" s="8"/>
      <c r="E17" s="8"/>
    </row>
    <row r="18" spans="1:7" s="2" customFormat="1" x14ac:dyDescent="0.3">
      <c r="B18" s="7"/>
      <c r="D18" s="7"/>
    </row>
    <row r="19" spans="1:7" s="8" customFormat="1" x14ac:dyDescent="0.3">
      <c r="A19" s="54" t="s">
        <v>8</v>
      </c>
      <c r="B19" s="54" t="s">
        <v>9</v>
      </c>
      <c r="C19" s="54" t="s">
        <v>10</v>
      </c>
      <c r="D19" s="54" t="s">
        <v>11</v>
      </c>
      <c r="E19" s="54" t="s">
        <v>12</v>
      </c>
    </row>
    <row r="20" spans="1:7" s="2" customFormat="1" ht="72" x14ac:dyDescent="0.3">
      <c r="A20" s="61">
        <v>1</v>
      </c>
      <c r="B20" s="62" t="s">
        <v>31</v>
      </c>
      <c r="C20" s="62"/>
      <c r="D20" s="62"/>
      <c r="E20" s="62"/>
      <c r="G20" s="63" t="s">
        <v>32</v>
      </c>
    </row>
    <row r="21" spans="1:7" s="7" customFormat="1" x14ac:dyDescent="0.3">
      <c r="A21" s="64">
        <f t="shared" ref="A21:A42" si="0">A20+0.01</f>
        <v>1.01</v>
      </c>
      <c r="B21" s="65" t="s">
        <v>33</v>
      </c>
      <c r="C21" s="66" t="s">
        <v>21</v>
      </c>
      <c r="D21" s="73"/>
      <c r="E21" s="20" t="s">
        <v>34</v>
      </c>
      <c r="G21" s="63" t="s">
        <v>32</v>
      </c>
    </row>
    <row r="22" spans="1:7" s="7" customFormat="1" x14ac:dyDescent="0.3">
      <c r="A22" s="64">
        <f t="shared" si="0"/>
        <v>1.02</v>
      </c>
      <c r="B22" s="66" t="s">
        <v>35</v>
      </c>
      <c r="C22" s="66" t="s">
        <v>36</v>
      </c>
      <c r="D22" s="73"/>
      <c r="E22" s="20" t="s">
        <v>34</v>
      </c>
      <c r="G22" s="63" t="s">
        <v>32</v>
      </c>
    </row>
    <row r="23" spans="1:7" s="7" customFormat="1" ht="28.8" x14ac:dyDescent="0.3">
      <c r="A23" s="64">
        <f t="shared" si="0"/>
        <v>1.03</v>
      </c>
      <c r="B23" s="66" t="s">
        <v>37</v>
      </c>
      <c r="C23" s="66" t="s">
        <v>36</v>
      </c>
      <c r="D23" s="73"/>
      <c r="E23" s="20" t="s">
        <v>34</v>
      </c>
      <c r="G23" s="63" t="s">
        <v>32</v>
      </c>
    </row>
    <row r="24" spans="1:7" s="7" customFormat="1" x14ac:dyDescent="0.3">
      <c r="A24" s="64">
        <f t="shared" si="0"/>
        <v>1.04</v>
      </c>
      <c r="B24" s="66" t="s">
        <v>38</v>
      </c>
      <c r="C24" s="66" t="s">
        <v>36</v>
      </c>
      <c r="D24" s="73"/>
      <c r="E24" s="20" t="s">
        <v>34</v>
      </c>
      <c r="G24" s="63" t="s">
        <v>32</v>
      </c>
    </row>
    <row r="25" spans="1:7" s="7" customFormat="1" x14ac:dyDescent="0.3">
      <c r="A25" s="64">
        <f t="shared" si="0"/>
        <v>1.05</v>
      </c>
      <c r="B25" s="66" t="s">
        <v>39</v>
      </c>
      <c r="C25" s="66" t="s">
        <v>36</v>
      </c>
      <c r="D25" s="73"/>
      <c r="E25" s="20" t="s">
        <v>34</v>
      </c>
      <c r="G25" s="63" t="s">
        <v>32</v>
      </c>
    </row>
    <row r="26" spans="1:7" s="7" customFormat="1" ht="28.8" x14ac:dyDescent="0.3">
      <c r="A26" s="64">
        <f t="shared" si="0"/>
        <v>1.06</v>
      </c>
      <c r="B26" s="66" t="s">
        <v>40</v>
      </c>
      <c r="C26" s="66" t="s">
        <v>21</v>
      </c>
      <c r="D26" s="73"/>
      <c r="E26" s="20" t="s">
        <v>34</v>
      </c>
      <c r="G26" s="63" t="s">
        <v>32</v>
      </c>
    </row>
    <row r="27" spans="1:7" s="7" customFormat="1" ht="28.8" x14ac:dyDescent="0.3">
      <c r="A27" s="64">
        <f t="shared" si="0"/>
        <v>1.07</v>
      </c>
      <c r="B27" s="66" t="s">
        <v>41</v>
      </c>
      <c r="C27" s="66" t="s">
        <v>36</v>
      </c>
      <c r="D27" s="73"/>
      <c r="E27" s="20" t="s">
        <v>34</v>
      </c>
      <c r="G27" s="63" t="s">
        <v>32</v>
      </c>
    </row>
    <row r="28" spans="1:7" s="7" customFormat="1" x14ac:dyDescent="0.3">
      <c r="A28" s="64">
        <f t="shared" si="0"/>
        <v>1.08</v>
      </c>
      <c r="B28" s="66" t="s">
        <v>42</v>
      </c>
      <c r="C28" s="66" t="s">
        <v>36</v>
      </c>
      <c r="D28" s="73"/>
      <c r="E28" s="20" t="s">
        <v>34</v>
      </c>
      <c r="G28" s="63" t="s">
        <v>32</v>
      </c>
    </row>
    <row r="29" spans="1:7" s="7" customFormat="1" x14ac:dyDescent="0.3">
      <c r="A29" s="64">
        <f t="shared" si="0"/>
        <v>1.0900000000000001</v>
      </c>
      <c r="B29" s="66" t="s">
        <v>43</v>
      </c>
      <c r="C29" s="66" t="s">
        <v>36</v>
      </c>
      <c r="D29" s="73"/>
      <c r="E29" s="20" t="s">
        <v>34</v>
      </c>
      <c r="G29" s="63" t="s">
        <v>32</v>
      </c>
    </row>
    <row r="30" spans="1:7" s="7" customFormat="1" ht="28.8" x14ac:dyDescent="0.3">
      <c r="A30" s="67">
        <f t="shared" si="0"/>
        <v>1.1000000000000001</v>
      </c>
      <c r="B30" s="66" t="s">
        <v>44</v>
      </c>
      <c r="C30" s="66" t="s">
        <v>36</v>
      </c>
      <c r="D30" s="73"/>
      <c r="E30" s="74" t="s">
        <v>34</v>
      </c>
      <c r="G30" s="63" t="s">
        <v>32</v>
      </c>
    </row>
    <row r="31" spans="1:7" s="7" customFormat="1" x14ac:dyDescent="0.3">
      <c r="A31" s="64">
        <f t="shared" si="0"/>
        <v>1.1100000000000001</v>
      </c>
      <c r="B31" s="66" t="s">
        <v>45</v>
      </c>
      <c r="C31" s="66" t="s">
        <v>36</v>
      </c>
      <c r="D31" s="73"/>
      <c r="E31" s="74" t="s">
        <v>34</v>
      </c>
      <c r="G31" s="63" t="s">
        <v>32</v>
      </c>
    </row>
    <row r="32" spans="1:7" s="7" customFormat="1" x14ac:dyDescent="0.3">
      <c r="A32" s="64">
        <f t="shared" si="0"/>
        <v>1.1200000000000001</v>
      </c>
      <c r="B32" s="66" t="s">
        <v>46</v>
      </c>
      <c r="C32" s="66" t="s">
        <v>36</v>
      </c>
      <c r="D32" s="73"/>
      <c r="E32" s="74" t="s">
        <v>34</v>
      </c>
      <c r="G32" s="63" t="s">
        <v>32</v>
      </c>
    </row>
    <row r="33" spans="1:7" s="7" customFormat="1" x14ac:dyDescent="0.3">
      <c r="A33" s="64">
        <f t="shared" si="0"/>
        <v>1.1300000000000001</v>
      </c>
      <c r="B33" s="66" t="s">
        <v>47</v>
      </c>
      <c r="C33" s="66" t="s">
        <v>36</v>
      </c>
      <c r="D33" s="73"/>
      <c r="E33" s="74" t="s">
        <v>34</v>
      </c>
      <c r="G33" s="63" t="s">
        <v>32</v>
      </c>
    </row>
    <row r="34" spans="1:7" s="7" customFormat="1" ht="28.8" x14ac:dyDescent="0.3">
      <c r="A34" s="64">
        <f t="shared" si="0"/>
        <v>1.1400000000000001</v>
      </c>
      <c r="B34" s="66" t="s">
        <v>48</v>
      </c>
      <c r="C34" s="66" t="s">
        <v>21</v>
      </c>
      <c r="D34" s="73"/>
      <c r="E34" s="74" t="s">
        <v>34</v>
      </c>
      <c r="G34" s="63" t="s">
        <v>32</v>
      </c>
    </row>
    <row r="35" spans="1:7" s="7" customFormat="1" x14ac:dyDescent="0.3">
      <c r="A35" s="64">
        <f t="shared" si="0"/>
        <v>1.1500000000000001</v>
      </c>
      <c r="B35" s="66" t="s">
        <v>49</v>
      </c>
      <c r="C35" s="66" t="s">
        <v>36</v>
      </c>
      <c r="D35" s="73"/>
      <c r="E35" s="74" t="s">
        <v>34</v>
      </c>
      <c r="G35" s="63" t="s">
        <v>32</v>
      </c>
    </row>
    <row r="36" spans="1:7" s="7" customFormat="1" x14ac:dyDescent="0.3">
      <c r="A36" s="64">
        <f t="shared" si="0"/>
        <v>1.1600000000000001</v>
      </c>
      <c r="B36" s="66" t="s">
        <v>50</v>
      </c>
      <c r="C36" s="66" t="s">
        <v>36</v>
      </c>
      <c r="D36" s="73"/>
      <c r="E36" s="74" t="s">
        <v>34</v>
      </c>
      <c r="G36" s="63" t="s">
        <v>32</v>
      </c>
    </row>
    <row r="37" spans="1:7" s="7" customFormat="1" ht="28.8" x14ac:dyDescent="0.3">
      <c r="A37" s="64">
        <f t="shared" si="0"/>
        <v>1.1700000000000002</v>
      </c>
      <c r="B37" s="66" t="s">
        <v>51</v>
      </c>
      <c r="C37" s="66" t="s">
        <v>21</v>
      </c>
      <c r="D37" s="73"/>
      <c r="E37" s="74" t="s">
        <v>34</v>
      </c>
      <c r="G37" s="63" t="s">
        <v>32</v>
      </c>
    </row>
    <row r="38" spans="1:7" s="7" customFormat="1" ht="57.6" x14ac:dyDescent="0.3">
      <c r="A38" s="64">
        <f t="shared" si="0"/>
        <v>1.1800000000000002</v>
      </c>
      <c r="B38" s="66" t="s">
        <v>52</v>
      </c>
      <c r="C38" s="66" t="s">
        <v>36</v>
      </c>
      <c r="D38" s="73"/>
      <c r="E38" s="74" t="s">
        <v>34</v>
      </c>
      <c r="G38" s="63" t="s">
        <v>32</v>
      </c>
    </row>
    <row r="39" spans="1:7" s="7" customFormat="1" ht="43.2" x14ac:dyDescent="0.3">
      <c r="A39" s="64">
        <f t="shared" si="0"/>
        <v>1.1900000000000002</v>
      </c>
      <c r="B39" s="66" t="s">
        <v>53</v>
      </c>
      <c r="C39" s="66" t="s">
        <v>21</v>
      </c>
      <c r="D39" s="73"/>
      <c r="E39" s="74" t="s">
        <v>34</v>
      </c>
      <c r="G39" s="63" t="s">
        <v>32</v>
      </c>
    </row>
    <row r="40" spans="1:7" s="7" customFormat="1" ht="28.8" x14ac:dyDescent="0.3">
      <c r="A40" s="67">
        <f t="shared" si="0"/>
        <v>1.2000000000000002</v>
      </c>
      <c r="B40" s="66" t="s">
        <v>54</v>
      </c>
      <c r="C40" s="66" t="s">
        <v>21</v>
      </c>
      <c r="D40" s="73"/>
      <c r="E40" s="74" t="s">
        <v>34</v>
      </c>
      <c r="G40" s="63" t="s">
        <v>32</v>
      </c>
    </row>
    <row r="41" spans="1:7" s="7" customFormat="1" ht="129.6" x14ac:dyDescent="0.3">
      <c r="A41" s="64">
        <f t="shared" si="0"/>
        <v>1.2100000000000002</v>
      </c>
      <c r="B41" s="66" t="s">
        <v>55</v>
      </c>
      <c r="C41" s="66" t="s">
        <v>36</v>
      </c>
      <c r="D41" s="73"/>
      <c r="E41" s="74" t="s">
        <v>34</v>
      </c>
      <c r="G41" s="63" t="s">
        <v>32</v>
      </c>
    </row>
    <row r="42" spans="1:7" s="7" customFormat="1" ht="187.2" x14ac:dyDescent="0.3">
      <c r="A42" s="64">
        <f t="shared" si="0"/>
        <v>1.2200000000000002</v>
      </c>
      <c r="B42" s="66" t="s">
        <v>56</v>
      </c>
      <c r="C42" s="66" t="s">
        <v>36</v>
      </c>
      <c r="D42" s="73"/>
      <c r="E42" s="74" t="s">
        <v>34</v>
      </c>
      <c r="G42" s="63" t="s">
        <v>32</v>
      </c>
    </row>
    <row r="43" spans="1:7" s="2" customFormat="1" ht="57.6" x14ac:dyDescent="0.3">
      <c r="A43" s="61">
        <v>2</v>
      </c>
      <c r="B43" s="62" t="s">
        <v>57</v>
      </c>
      <c r="C43" s="62"/>
      <c r="D43" s="62"/>
      <c r="E43" s="62"/>
      <c r="G43" s="63" t="s">
        <v>32</v>
      </c>
    </row>
    <row r="44" spans="1:7" s="7" customFormat="1" x14ac:dyDescent="0.3">
      <c r="A44" s="64">
        <f t="shared" ref="A44:A56" si="1">A43+0.01</f>
        <v>2.0099999999999998</v>
      </c>
      <c r="B44" s="65" t="s">
        <v>33</v>
      </c>
      <c r="C44" s="68" t="s">
        <v>21</v>
      </c>
      <c r="D44" s="73"/>
      <c r="E44" s="75" t="s">
        <v>34</v>
      </c>
      <c r="G44" s="63" t="s">
        <v>32</v>
      </c>
    </row>
    <row r="45" spans="1:7" s="7" customFormat="1" ht="187.2" x14ac:dyDescent="0.3">
      <c r="A45" s="64">
        <f t="shared" si="1"/>
        <v>2.0199999999999996</v>
      </c>
      <c r="B45" s="69" t="s">
        <v>58</v>
      </c>
      <c r="C45" s="66" t="s">
        <v>21</v>
      </c>
      <c r="D45" s="73"/>
      <c r="E45" s="75" t="s">
        <v>34</v>
      </c>
      <c r="G45" s="63" t="s">
        <v>32</v>
      </c>
    </row>
    <row r="46" spans="1:7" s="7" customFormat="1" ht="72" x14ac:dyDescent="0.3">
      <c r="A46" s="64">
        <f t="shared" si="1"/>
        <v>2.0299999999999994</v>
      </c>
      <c r="B46" s="69" t="s">
        <v>59</v>
      </c>
      <c r="C46" s="66" t="s">
        <v>36</v>
      </c>
      <c r="D46" s="73"/>
      <c r="E46" s="75" t="s">
        <v>34</v>
      </c>
      <c r="G46" s="63" t="s">
        <v>32</v>
      </c>
    </row>
    <row r="47" spans="1:7" s="7" customFormat="1" ht="187.2" x14ac:dyDescent="0.3">
      <c r="A47" s="64">
        <f t="shared" si="1"/>
        <v>2.0399999999999991</v>
      </c>
      <c r="B47" s="69" t="s">
        <v>60</v>
      </c>
      <c r="C47" s="66" t="s">
        <v>21</v>
      </c>
      <c r="D47" s="73"/>
      <c r="E47" s="75" t="s">
        <v>34</v>
      </c>
      <c r="G47" s="63" t="s">
        <v>32</v>
      </c>
    </row>
    <row r="48" spans="1:7" s="7" customFormat="1" ht="43.2" x14ac:dyDescent="0.3">
      <c r="A48" s="64">
        <f t="shared" si="1"/>
        <v>2.0499999999999989</v>
      </c>
      <c r="B48" s="69" t="s">
        <v>61</v>
      </c>
      <c r="C48" s="66" t="s">
        <v>36</v>
      </c>
      <c r="D48" s="73"/>
      <c r="E48" s="75" t="s">
        <v>34</v>
      </c>
      <c r="G48" s="63" t="s">
        <v>32</v>
      </c>
    </row>
    <row r="49" spans="1:7" s="7" customFormat="1" x14ac:dyDescent="0.3">
      <c r="A49" s="64">
        <f t="shared" si="1"/>
        <v>2.0599999999999987</v>
      </c>
      <c r="B49" s="66" t="s">
        <v>62</v>
      </c>
      <c r="C49" s="66" t="s">
        <v>21</v>
      </c>
      <c r="D49" s="73"/>
      <c r="E49" s="75" t="s">
        <v>34</v>
      </c>
      <c r="G49" s="63" t="s">
        <v>32</v>
      </c>
    </row>
    <row r="50" spans="1:7" s="7" customFormat="1" ht="28.8" x14ac:dyDescent="0.3">
      <c r="A50" s="64">
        <f t="shared" si="1"/>
        <v>2.0699999999999985</v>
      </c>
      <c r="B50" s="66" t="s">
        <v>63</v>
      </c>
      <c r="C50" s="66" t="s">
        <v>21</v>
      </c>
      <c r="D50" s="73"/>
      <c r="E50" s="75" t="s">
        <v>34</v>
      </c>
      <c r="G50" s="63" t="s">
        <v>32</v>
      </c>
    </row>
    <row r="51" spans="1:7" s="7" customFormat="1" x14ac:dyDescent="0.3">
      <c r="A51" s="64">
        <f t="shared" si="1"/>
        <v>2.0799999999999983</v>
      </c>
      <c r="B51" s="66" t="s">
        <v>64</v>
      </c>
      <c r="C51" s="70" t="s">
        <v>21</v>
      </c>
      <c r="D51" s="73"/>
      <c r="E51" s="75" t="s">
        <v>34</v>
      </c>
      <c r="G51" s="63" t="s">
        <v>32</v>
      </c>
    </row>
    <row r="52" spans="1:7" s="7" customFormat="1" ht="57.6" x14ac:dyDescent="0.3">
      <c r="A52" s="64">
        <f t="shared" si="1"/>
        <v>2.0899999999999981</v>
      </c>
      <c r="B52" s="66" t="s">
        <v>65</v>
      </c>
      <c r="C52" s="70" t="s">
        <v>36</v>
      </c>
      <c r="D52" s="73"/>
      <c r="E52" s="75" t="s">
        <v>34</v>
      </c>
      <c r="G52" s="63" t="s">
        <v>32</v>
      </c>
    </row>
    <row r="53" spans="1:7" s="7" customFormat="1" x14ac:dyDescent="0.3">
      <c r="A53" s="67">
        <f t="shared" si="1"/>
        <v>2.0999999999999979</v>
      </c>
      <c r="B53" s="66" t="s">
        <v>43</v>
      </c>
      <c r="C53" s="70" t="s">
        <v>36</v>
      </c>
      <c r="D53" s="73"/>
      <c r="E53" s="75" t="s">
        <v>34</v>
      </c>
      <c r="G53" s="63" t="s">
        <v>32</v>
      </c>
    </row>
    <row r="54" spans="1:7" s="7" customFormat="1" ht="28.8" x14ac:dyDescent="0.3">
      <c r="A54" s="64">
        <f t="shared" si="1"/>
        <v>2.1099999999999977</v>
      </c>
      <c r="B54" s="66" t="s">
        <v>66</v>
      </c>
      <c r="C54" s="70" t="s">
        <v>21</v>
      </c>
      <c r="D54" s="73"/>
      <c r="E54" s="75" t="s">
        <v>34</v>
      </c>
      <c r="G54" s="63" t="s">
        <v>32</v>
      </c>
    </row>
    <row r="55" spans="1:7" s="7" customFormat="1" ht="187.2" x14ac:dyDescent="0.3">
      <c r="A55" s="64">
        <f t="shared" si="1"/>
        <v>2.1199999999999974</v>
      </c>
      <c r="B55" s="66" t="s">
        <v>67</v>
      </c>
      <c r="C55" s="70" t="s">
        <v>36</v>
      </c>
      <c r="D55" s="73"/>
      <c r="E55" s="75" t="s">
        <v>34</v>
      </c>
      <c r="G55" s="63" t="s">
        <v>32</v>
      </c>
    </row>
    <row r="56" spans="1:7" s="2" customFormat="1" ht="187.2" x14ac:dyDescent="0.3">
      <c r="A56" s="64">
        <f t="shared" si="1"/>
        <v>2.1299999999999972</v>
      </c>
      <c r="B56" s="66" t="s">
        <v>68</v>
      </c>
      <c r="C56" s="70" t="s">
        <v>36</v>
      </c>
      <c r="D56" s="73"/>
      <c r="E56" s="75" t="s">
        <v>34</v>
      </c>
      <c r="G56" s="63" t="s">
        <v>32</v>
      </c>
    </row>
    <row r="57" spans="1:7" s="2" customFormat="1" ht="57.6" x14ac:dyDescent="0.3">
      <c r="A57" s="61">
        <v>3</v>
      </c>
      <c r="B57" s="62" t="s">
        <v>69</v>
      </c>
      <c r="C57" s="62"/>
      <c r="D57" s="62"/>
      <c r="E57" s="62"/>
      <c r="G57" s="63" t="s">
        <v>32</v>
      </c>
    </row>
    <row r="58" spans="1:7" s="2" customFormat="1" x14ac:dyDescent="0.3">
      <c r="A58" s="64">
        <f t="shared" ref="A58:A79" si="2">A57+0.01</f>
        <v>3.01</v>
      </c>
      <c r="B58" s="66" t="s">
        <v>33</v>
      </c>
      <c r="C58" s="66" t="s">
        <v>21</v>
      </c>
      <c r="D58" s="73"/>
      <c r="E58" s="20" t="s">
        <v>34</v>
      </c>
      <c r="G58" s="63" t="s">
        <v>32</v>
      </c>
    </row>
    <row r="59" spans="1:7" s="2" customFormat="1" ht="28.8" x14ac:dyDescent="0.3">
      <c r="A59" s="64">
        <f t="shared" si="2"/>
        <v>3.0199999999999996</v>
      </c>
      <c r="B59" s="66" t="s">
        <v>70</v>
      </c>
      <c r="C59" s="66" t="s">
        <v>36</v>
      </c>
      <c r="D59" s="73"/>
      <c r="E59" s="20" t="s">
        <v>34</v>
      </c>
      <c r="G59" s="63" t="s">
        <v>32</v>
      </c>
    </row>
    <row r="60" spans="1:7" s="2" customFormat="1" ht="28.8" x14ac:dyDescent="0.3">
      <c r="A60" s="64">
        <f t="shared" si="2"/>
        <v>3.0299999999999994</v>
      </c>
      <c r="B60" s="66" t="s">
        <v>71</v>
      </c>
      <c r="C60" s="66" t="s">
        <v>36</v>
      </c>
      <c r="D60" s="73"/>
      <c r="E60" s="20" t="s">
        <v>34</v>
      </c>
      <c r="G60" s="63" t="s">
        <v>32</v>
      </c>
    </row>
    <row r="61" spans="1:7" s="2" customFormat="1" ht="28.8" x14ac:dyDescent="0.3">
      <c r="A61" s="64">
        <f t="shared" si="2"/>
        <v>3.0399999999999991</v>
      </c>
      <c r="B61" s="66" t="s">
        <v>72</v>
      </c>
      <c r="C61" s="66" t="s">
        <v>36</v>
      </c>
      <c r="D61" s="73"/>
      <c r="E61" s="20" t="s">
        <v>34</v>
      </c>
      <c r="G61" s="63" t="s">
        <v>32</v>
      </c>
    </row>
    <row r="62" spans="1:7" s="2" customFormat="1" ht="28.8" x14ac:dyDescent="0.3">
      <c r="A62" s="64">
        <f t="shared" si="2"/>
        <v>3.0499999999999989</v>
      </c>
      <c r="B62" s="66" t="s">
        <v>73</v>
      </c>
      <c r="C62" s="66" t="s">
        <v>36</v>
      </c>
      <c r="D62" s="73"/>
      <c r="E62" s="20" t="s">
        <v>34</v>
      </c>
      <c r="G62" s="63" t="s">
        <v>32</v>
      </c>
    </row>
    <row r="63" spans="1:7" s="2" customFormat="1" ht="28.8" x14ac:dyDescent="0.3">
      <c r="A63" s="64">
        <f t="shared" si="2"/>
        <v>3.0599999999999987</v>
      </c>
      <c r="B63" s="66" t="s">
        <v>74</v>
      </c>
      <c r="C63" s="66" t="s">
        <v>36</v>
      </c>
      <c r="D63" s="73"/>
      <c r="E63" s="20" t="s">
        <v>34</v>
      </c>
      <c r="G63" s="63" t="s">
        <v>32</v>
      </c>
    </row>
    <row r="64" spans="1:7" s="2" customFormat="1" ht="28.8" x14ac:dyDescent="0.3">
      <c r="A64" s="64">
        <f t="shared" si="2"/>
        <v>3.0699999999999985</v>
      </c>
      <c r="B64" s="66" t="s">
        <v>75</v>
      </c>
      <c r="C64" s="66" t="s">
        <v>36</v>
      </c>
      <c r="D64" s="73"/>
      <c r="E64" s="20" t="s">
        <v>34</v>
      </c>
      <c r="G64" s="63" t="s">
        <v>32</v>
      </c>
    </row>
    <row r="65" spans="1:7" s="2" customFormat="1" ht="28.8" x14ac:dyDescent="0.3">
      <c r="A65" s="64">
        <f t="shared" si="2"/>
        <v>3.0799999999999983</v>
      </c>
      <c r="B65" s="66" t="s">
        <v>76</v>
      </c>
      <c r="C65" s="66" t="s">
        <v>36</v>
      </c>
      <c r="D65" s="73"/>
      <c r="E65" s="20" t="s">
        <v>34</v>
      </c>
      <c r="G65" s="63" t="s">
        <v>32</v>
      </c>
    </row>
    <row r="66" spans="1:7" s="2" customFormat="1" ht="28.8" x14ac:dyDescent="0.3">
      <c r="A66" s="64">
        <f t="shared" si="2"/>
        <v>3.0899999999999981</v>
      </c>
      <c r="B66" s="66" t="s">
        <v>77</v>
      </c>
      <c r="C66" s="66" t="s">
        <v>21</v>
      </c>
      <c r="D66" s="73"/>
      <c r="E66" s="20" t="s">
        <v>34</v>
      </c>
      <c r="G66" s="63" t="s">
        <v>32</v>
      </c>
    </row>
    <row r="67" spans="1:7" s="2" customFormat="1" ht="86.4" x14ac:dyDescent="0.3">
      <c r="A67" s="67">
        <f t="shared" si="2"/>
        <v>3.0999999999999979</v>
      </c>
      <c r="B67" s="66" t="s">
        <v>78</v>
      </c>
      <c r="C67" s="66" t="s">
        <v>36</v>
      </c>
      <c r="D67" s="73"/>
      <c r="E67" s="20" t="s">
        <v>34</v>
      </c>
      <c r="G67" s="63" t="s">
        <v>32</v>
      </c>
    </row>
    <row r="68" spans="1:7" s="2" customFormat="1" ht="86.4" x14ac:dyDescent="0.3">
      <c r="A68" s="64">
        <f t="shared" si="2"/>
        <v>3.1099999999999977</v>
      </c>
      <c r="B68" s="66" t="s">
        <v>79</v>
      </c>
      <c r="C68" s="66" t="s">
        <v>36</v>
      </c>
      <c r="D68" s="73"/>
      <c r="E68" s="20" t="s">
        <v>34</v>
      </c>
      <c r="G68" s="63" t="s">
        <v>32</v>
      </c>
    </row>
    <row r="69" spans="1:7" s="2" customFormat="1" ht="43.2" x14ac:dyDescent="0.3">
      <c r="A69" s="64">
        <f t="shared" si="2"/>
        <v>3.1199999999999974</v>
      </c>
      <c r="B69" s="66" t="s">
        <v>80</v>
      </c>
      <c r="C69" s="66" t="s">
        <v>36</v>
      </c>
      <c r="D69" s="73"/>
      <c r="E69" s="20" t="s">
        <v>34</v>
      </c>
      <c r="G69" s="63" t="s">
        <v>32</v>
      </c>
    </row>
    <row r="70" spans="1:7" s="2" customFormat="1" ht="28.8" x14ac:dyDescent="0.3">
      <c r="A70" s="64">
        <f t="shared" si="2"/>
        <v>3.1299999999999972</v>
      </c>
      <c r="B70" s="66" t="s">
        <v>81</v>
      </c>
      <c r="C70" s="66" t="s">
        <v>36</v>
      </c>
      <c r="D70" s="73"/>
      <c r="E70" s="20" t="s">
        <v>34</v>
      </c>
      <c r="G70" s="63" t="s">
        <v>32</v>
      </c>
    </row>
    <row r="71" spans="1:7" s="2" customFormat="1" ht="72" x14ac:dyDescent="0.3">
      <c r="A71" s="64">
        <f t="shared" si="2"/>
        <v>3.139999999999997</v>
      </c>
      <c r="B71" s="66" t="s">
        <v>82</v>
      </c>
      <c r="C71" s="66" t="s">
        <v>36</v>
      </c>
      <c r="D71" s="73"/>
      <c r="E71" s="20" t="s">
        <v>34</v>
      </c>
      <c r="G71" s="63" t="s">
        <v>32</v>
      </c>
    </row>
    <row r="72" spans="1:7" s="2" customFormat="1" x14ac:dyDescent="0.3">
      <c r="A72" s="64">
        <f t="shared" si="2"/>
        <v>3.1499999999999968</v>
      </c>
      <c r="B72" s="66" t="s">
        <v>83</v>
      </c>
      <c r="C72" s="66" t="s">
        <v>36</v>
      </c>
      <c r="D72" s="73"/>
      <c r="E72" s="20" t="s">
        <v>34</v>
      </c>
      <c r="G72" s="63" t="s">
        <v>32</v>
      </c>
    </row>
    <row r="73" spans="1:7" s="2" customFormat="1" ht="28.8" x14ac:dyDescent="0.3">
      <c r="A73" s="64">
        <f t="shared" si="2"/>
        <v>3.1599999999999966</v>
      </c>
      <c r="B73" s="66" t="s">
        <v>84</v>
      </c>
      <c r="C73" s="66" t="s">
        <v>21</v>
      </c>
      <c r="D73" s="73"/>
      <c r="E73" s="20" t="s">
        <v>34</v>
      </c>
      <c r="G73" s="63" t="s">
        <v>32</v>
      </c>
    </row>
    <row r="74" spans="1:7" s="2" customFormat="1" x14ac:dyDescent="0.3">
      <c r="A74" s="64">
        <f t="shared" si="2"/>
        <v>3.1699999999999964</v>
      </c>
      <c r="B74" s="66" t="s">
        <v>85</v>
      </c>
      <c r="C74" s="66" t="s">
        <v>36</v>
      </c>
      <c r="D74" s="73"/>
      <c r="E74" s="20" t="s">
        <v>34</v>
      </c>
      <c r="G74" s="63" t="s">
        <v>32</v>
      </c>
    </row>
    <row r="75" spans="1:7" s="2" customFormat="1" ht="100.8" x14ac:dyDescent="0.3">
      <c r="A75" s="64">
        <f t="shared" si="2"/>
        <v>3.1799999999999962</v>
      </c>
      <c r="B75" s="66" t="s">
        <v>86</v>
      </c>
      <c r="C75" s="66" t="s">
        <v>36</v>
      </c>
      <c r="D75" s="73"/>
      <c r="E75" s="20" t="s">
        <v>34</v>
      </c>
      <c r="G75" s="63" t="s">
        <v>32</v>
      </c>
    </row>
    <row r="76" spans="1:7" s="2" customFormat="1" ht="28.8" x14ac:dyDescent="0.3">
      <c r="A76" s="64">
        <f t="shared" si="2"/>
        <v>3.1899999999999959</v>
      </c>
      <c r="B76" s="66" t="s">
        <v>87</v>
      </c>
      <c r="C76" s="66" t="s">
        <v>36</v>
      </c>
      <c r="D76" s="73"/>
      <c r="E76" s="20" t="s">
        <v>34</v>
      </c>
      <c r="G76" s="63" t="s">
        <v>32</v>
      </c>
    </row>
    <row r="77" spans="1:7" s="2" customFormat="1" ht="28.8" x14ac:dyDescent="0.3">
      <c r="A77" s="67">
        <f t="shared" si="2"/>
        <v>3.1999999999999957</v>
      </c>
      <c r="B77" s="66" t="s">
        <v>88</v>
      </c>
      <c r="C77" s="66" t="s">
        <v>36</v>
      </c>
      <c r="D77" s="73"/>
      <c r="E77" s="20" t="s">
        <v>34</v>
      </c>
      <c r="G77" s="63" t="s">
        <v>32</v>
      </c>
    </row>
    <row r="78" spans="1:7" s="2" customFormat="1" ht="115.2" x14ac:dyDescent="0.3">
      <c r="A78" s="64">
        <f t="shared" si="2"/>
        <v>3.2099999999999955</v>
      </c>
      <c r="B78" s="66" t="s">
        <v>89</v>
      </c>
      <c r="C78" s="66" t="s">
        <v>36</v>
      </c>
      <c r="D78" s="73"/>
      <c r="E78" s="20" t="s">
        <v>34</v>
      </c>
      <c r="G78" s="63" t="s">
        <v>32</v>
      </c>
    </row>
    <row r="79" spans="1:7" s="2" customFormat="1" ht="187.2" x14ac:dyDescent="0.3">
      <c r="A79" s="64">
        <f t="shared" si="2"/>
        <v>3.2199999999999953</v>
      </c>
      <c r="B79" s="66" t="s">
        <v>90</v>
      </c>
      <c r="C79" s="66" t="s">
        <v>36</v>
      </c>
      <c r="D79" s="73"/>
      <c r="E79" s="20" t="s">
        <v>34</v>
      </c>
      <c r="G79" s="63" t="s">
        <v>32</v>
      </c>
    </row>
    <row r="80" spans="1:7" s="2" customFormat="1" ht="57.6" x14ac:dyDescent="0.3">
      <c r="A80" s="61">
        <v>4</v>
      </c>
      <c r="B80" s="62" t="s">
        <v>91</v>
      </c>
      <c r="C80" s="62"/>
      <c r="D80" s="62"/>
      <c r="E80" s="62"/>
      <c r="G80" s="63" t="s">
        <v>32</v>
      </c>
    </row>
    <row r="81" spans="1:7" s="2" customFormat="1" x14ac:dyDescent="0.3">
      <c r="A81" s="71">
        <f t="shared" ref="A81" si="3">A80+0.01</f>
        <v>4.01</v>
      </c>
      <c r="B81" s="66" t="s">
        <v>33</v>
      </c>
      <c r="C81" s="66" t="s">
        <v>21</v>
      </c>
      <c r="D81" s="73"/>
      <c r="E81" s="20" t="s">
        <v>34</v>
      </c>
      <c r="G81" s="63" t="s">
        <v>32</v>
      </c>
    </row>
    <row r="82" spans="1:7" s="2" customFormat="1" x14ac:dyDescent="0.3">
      <c r="A82" s="7"/>
      <c r="B82" s="84" t="s">
        <v>27</v>
      </c>
      <c r="C82" s="84"/>
      <c r="D82" s="73"/>
      <c r="E82" s="73"/>
      <c r="G82" s="63" t="s">
        <v>32</v>
      </c>
    </row>
    <row r="83" spans="1:7" s="2" customFormat="1" x14ac:dyDescent="0.3">
      <c r="A83" s="71">
        <f>A81+0.01</f>
        <v>4.0199999999999996</v>
      </c>
      <c r="B83" s="66" t="s">
        <v>35</v>
      </c>
      <c r="C83" s="66" t="s">
        <v>36</v>
      </c>
      <c r="D83" s="73"/>
      <c r="E83" s="20" t="s">
        <v>34</v>
      </c>
      <c r="G83" s="63" t="s">
        <v>32</v>
      </c>
    </row>
    <row r="84" spans="1:7" s="2" customFormat="1" ht="28.8" x14ac:dyDescent="0.3">
      <c r="A84" s="71">
        <f>A83+0.01</f>
        <v>4.0299999999999994</v>
      </c>
      <c r="B84" s="66" t="s">
        <v>37</v>
      </c>
      <c r="C84" s="66" t="s">
        <v>36</v>
      </c>
      <c r="D84" s="73"/>
      <c r="E84" s="20" t="s">
        <v>34</v>
      </c>
      <c r="G84" s="63" t="s">
        <v>32</v>
      </c>
    </row>
    <row r="85" spans="1:7" s="2" customFormat="1" x14ac:dyDescent="0.3">
      <c r="A85" s="71">
        <f t="shared" ref="A85:A99" si="4">A84+0.01</f>
        <v>4.0399999999999991</v>
      </c>
      <c r="B85" s="66" t="s">
        <v>38</v>
      </c>
      <c r="C85" s="66" t="s">
        <v>36</v>
      </c>
      <c r="D85" s="73"/>
      <c r="E85" s="20" t="s">
        <v>34</v>
      </c>
      <c r="G85" s="63" t="s">
        <v>32</v>
      </c>
    </row>
    <row r="86" spans="1:7" s="2" customFormat="1" x14ac:dyDescent="0.3">
      <c r="A86" s="71">
        <f t="shared" si="4"/>
        <v>4.0499999999999989</v>
      </c>
      <c r="B86" s="66" t="s">
        <v>39</v>
      </c>
      <c r="C86" s="66" t="s">
        <v>36</v>
      </c>
      <c r="D86" s="73"/>
      <c r="E86" s="20" t="s">
        <v>34</v>
      </c>
      <c r="G86" s="63" t="s">
        <v>32</v>
      </c>
    </row>
    <row r="87" spans="1:7" s="2" customFormat="1" ht="28.8" x14ac:dyDescent="0.3">
      <c r="A87" s="71">
        <f t="shared" si="4"/>
        <v>4.0599999999999987</v>
      </c>
      <c r="B87" s="66" t="s">
        <v>40</v>
      </c>
      <c r="C87" s="66" t="s">
        <v>21</v>
      </c>
      <c r="D87" s="73"/>
      <c r="E87" s="20" t="s">
        <v>34</v>
      </c>
      <c r="G87" s="63" t="s">
        <v>32</v>
      </c>
    </row>
    <row r="88" spans="1:7" s="2" customFormat="1" ht="28.8" x14ac:dyDescent="0.3">
      <c r="A88" s="71">
        <f t="shared" si="4"/>
        <v>4.0699999999999985</v>
      </c>
      <c r="B88" s="66" t="s">
        <v>41</v>
      </c>
      <c r="C88" s="66" t="s">
        <v>36</v>
      </c>
      <c r="D88" s="73"/>
      <c r="E88" s="20" t="s">
        <v>34</v>
      </c>
      <c r="G88" s="63" t="s">
        <v>32</v>
      </c>
    </row>
    <row r="89" spans="1:7" s="2" customFormat="1" x14ac:dyDescent="0.3">
      <c r="A89" s="71">
        <f t="shared" si="4"/>
        <v>4.0799999999999983</v>
      </c>
      <c r="B89" s="66" t="s">
        <v>42</v>
      </c>
      <c r="C89" s="66" t="s">
        <v>36</v>
      </c>
      <c r="D89" s="73"/>
      <c r="E89" s="20" t="s">
        <v>34</v>
      </c>
      <c r="G89" s="63" t="s">
        <v>32</v>
      </c>
    </row>
    <row r="90" spans="1:7" s="2" customFormat="1" ht="28.8" x14ac:dyDescent="0.3">
      <c r="A90" s="71">
        <f t="shared" si="4"/>
        <v>4.0899999999999981</v>
      </c>
      <c r="B90" s="66" t="s">
        <v>44</v>
      </c>
      <c r="C90" s="66" t="s">
        <v>36</v>
      </c>
      <c r="D90" s="73"/>
      <c r="E90" s="20" t="s">
        <v>34</v>
      </c>
      <c r="G90" s="63" t="s">
        <v>32</v>
      </c>
    </row>
    <row r="91" spans="1:7" s="2" customFormat="1" x14ac:dyDescent="0.3">
      <c r="A91" s="72">
        <f t="shared" si="4"/>
        <v>4.0999999999999979</v>
      </c>
      <c r="B91" s="66" t="s">
        <v>45</v>
      </c>
      <c r="C91" s="66" t="s">
        <v>36</v>
      </c>
      <c r="D91" s="73"/>
      <c r="E91" s="20" t="s">
        <v>34</v>
      </c>
      <c r="G91" s="63" t="s">
        <v>32</v>
      </c>
    </row>
    <row r="92" spans="1:7" s="2" customFormat="1" x14ac:dyDescent="0.3">
      <c r="A92" s="71">
        <f t="shared" si="4"/>
        <v>4.1099999999999977</v>
      </c>
      <c r="B92" s="66" t="s">
        <v>46</v>
      </c>
      <c r="C92" s="66" t="s">
        <v>36</v>
      </c>
      <c r="D92" s="73"/>
      <c r="E92" s="20" t="s">
        <v>34</v>
      </c>
      <c r="G92" s="63" t="s">
        <v>32</v>
      </c>
    </row>
    <row r="93" spans="1:7" s="2" customFormat="1" x14ac:dyDescent="0.3">
      <c r="A93" s="71">
        <f t="shared" si="4"/>
        <v>4.1199999999999974</v>
      </c>
      <c r="B93" s="66" t="s">
        <v>47</v>
      </c>
      <c r="C93" s="66" t="s">
        <v>36</v>
      </c>
      <c r="D93" s="73"/>
      <c r="E93" s="20" t="s">
        <v>34</v>
      </c>
      <c r="G93" s="63" t="s">
        <v>32</v>
      </c>
    </row>
    <row r="94" spans="1:7" s="2" customFormat="1" ht="28.8" x14ac:dyDescent="0.3">
      <c r="A94" s="71">
        <f t="shared" si="4"/>
        <v>4.1299999999999972</v>
      </c>
      <c r="B94" s="66" t="s">
        <v>48</v>
      </c>
      <c r="C94" s="66" t="s">
        <v>21</v>
      </c>
      <c r="D94" s="73"/>
      <c r="E94" s="20" t="s">
        <v>34</v>
      </c>
      <c r="G94" s="63" t="s">
        <v>32</v>
      </c>
    </row>
    <row r="95" spans="1:7" s="2" customFormat="1" x14ac:dyDescent="0.3">
      <c r="A95" s="71">
        <f t="shared" si="4"/>
        <v>4.139999999999997</v>
      </c>
      <c r="B95" s="66" t="s">
        <v>49</v>
      </c>
      <c r="C95" s="66" t="s">
        <v>36</v>
      </c>
      <c r="D95" s="73"/>
      <c r="E95" s="20" t="s">
        <v>34</v>
      </c>
      <c r="G95" s="63" t="s">
        <v>32</v>
      </c>
    </row>
    <row r="96" spans="1:7" s="2" customFormat="1" x14ac:dyDescent="0.3">
      <c r="A96" s="71">
        <f t="shared" si="4"/>
        <v>4.1499999999999968</v>
      </c>
      <c r="B96" s="66" t="s">
        <v>50</v>
      </c>
      <c r="C96" s="66" t="s">
        <v>36</v>
      </c>
      <c r="D96" s="73"/>
      <c r="E96" s="20" t="s">
        <v>34</v>
      </c>
      <c r="G96" s="63" t="s">
        <v>32</v>
      </c>
    </row>
    <row r="97" spans="1:7" s="2" customFormat="1" ht="28.8" x14ac:dyDescent="0.3">
      <c r="A97" s="71">
        <f t="shared" si="4"/>
        <v>4.1599999999999966</v>
      </c>
      <c r="B97" s="66" t="s">
        <v>51</v>
      </c>
      <c r="C97" s="66" t="s">
        <v>21</v>
      </c>
      <c r="D97" s="73"/>
      <c r="E97" s="20" t="s">
        <v>34</v>
      </c>
      <c r="G97" s="63" t="s">
        <v>32</v>
      </c>
    </row>
    <row r="98" spans="1:7" s="2" customFormat="1" ht="43.2" x14ac:dyDescent="0.3">
      <c r="A98" s="71">
        <f t="shared" si="4"/>
        <v>4.1699999999999964</v>
      </c>
      <c r="B98" s="66" t="s">
        <v>53</v>
      </c>
      <c r="C98" s="66" t="s">
        <v>21</v>
      </c>
      <c r="D98" s="73"/>
      <c r="E98" s="20" t="s">
        <v>34</v>
      </c>
      <c r="G98" s="63" t="s">
        <v>32</v>
      </c>
    </row>
    <row r="99" spans="1:7" s="2" customFormat="1" ht="28.8" x14ac:dyDescent="0.3">
      <c r="A99" s="71">
        <f t="shared" si="4"/>
        <v>4.1799999999999962</v>
      </c>
      <c r="B99" s="66" t="s">
        <v>54</v>
      </c>
      <c r="C99" s="66" t="s">
        <v>21</v>
      </c>
      <c r="D99" s="73"/>
      <c r="E99" s="20" t="s">
        <v>34</v>
      </c>
      <c r="G99" s="63" t="s">
        <v>32</v>
      </c>
    </row>
    <row r="100" spans="1:7" s="2" customFormat="1" x14ac:dyDescent="0.3">
      <c r="B100" s="84" t="s">
        <v>28</v>
      </c>
      <c r="C100" s="84"/>
      <c r="D100" s="73"/>
      <c r="E100" s="73"/>
      <c r="G100" s="63" t="s">
        <v>32</v>
      </c>
    </row>
    <row r="101" spans="1:7" s="2" customFormat="1" ht="187.2" x14ac:dyDescent="0.3">
      <c r="A101" s="71">
        <f>A99+0.01</f>
        <v>4.1899999999999959</v>
      </c>
      <c r="B101" s="66" t="s">
        <v>58</v>
      </c>
      <c r="C101" s="66" t="s">
        <v>21</v>
      </c>
      <c r="D101" s="73"/>
      <c r="E101" s="20" t="s">
        <v>34</v>
      </c>
      <c r="G101" s="63" t="s">
        <v>32</v>
      </c>
    </row>
    <row r="102" spans="1:7" s="2" customFormat="1" ht="72" x14ac:dyDescent="0.3">
      <c r="A102" s="72">
        <f t="shared" ref="A102:A108" si="5">A101+0.01</f>
        <v>4.1999999999999957</v>
      </c>
      <c r="B102" s="66" t="s">
        <v>59</v>
      </c>
      <c r="C102" s="66" t="s">
        <v>36</v>
      </c>
      <c r="D102" s="73"/>
      <c r="E102" s="20" t="s">
        <v>34</v>
      </c>
      <c r="G102" s="63" t="s">
        <v>32</v>
      </c>
    </row>
    <row r="103" spans="1:7" s="2" customFormat="1" ht="187.2" x14ac:dyDescent="0.3">
      <c r="A103" s="71">
        <f t="shared" si="5"/>
        <v>4.2099999999999955</v>
      </c>
      <c r="B103" s="66" t="s">
        <v>60</v>
      </c>
      <c r="C103" s="66" t="s">
        <v>21</v>
      </c>
      <c r="D103" s="73"/>
      <c r="E103" s="20" t="s">
        <v>34</v>
      </c>
      <c r="G103" s="63" t="s">
        <v>32</v>
      </c>
    </row>
    <row r="104" spans="1:7" s="2" customFormat="1" ht="43.2" x14ac:dyDescent="0.3">
      <c r="A104" s="71">
        <f t="shared" si="5"/>
        <v>4.2199999999999953</v>
      </c>
      <c r="B104" s="66" t="s">
        <v>61</v>
      </c>
      <c r="C104" s="66" t="s">
        <v>36</v>
      </c>
      <c r="D104" s="73"/>
      <c r="E104" s="20" t="s">
        <v>34</v>
      </c>
      <c r="G104" s="63" t="s">
        <v>32</v>
      </c>
    </row>
    <row r="105" spans="1:7" s="2" customFormat="1" x14ac:dyDescent="0.3">
      <c r="A105" s="71">
        <f t="shared" si="5"/>
        <v>4.2299999999999951</v>
      </c>
      <c r="B105" s="66" t="s">
        <v>62</v>
      </c>
      <c r="C105" s="66" t="s">
        <v>21</v>
      </c>
      <c r="D105" s="73"/>
      <c r="E105" s="20" t="s">
        <v>34</v>
      </c>
      <c r="G105" s="63" t="s">
        <v>32</v>
      </c>
    </row>
    <row r="106" spans="1:7" s="2" customFormat="1" ht="28.8" x14ac:dyDescent="0.3">
      <c r="A106" s="71">
        <f t="shared" si="5"/>
        <v>4.2399999999999949</v>
      </c>
      <c r="B106" s="66" t="s">
        <v>92</v>
      </c>
      <c r="C106" s="66" t="s">
        <v>21</v>
      </c>
      <c r="D106" s="73"/>
      <c r="E106" s="20" t="s">
        <v>34</v>
      </c>
      <c r="G106" s="63" t="s">
        <v>32</v>
      </c>
    </row>
    <row r="107" spans="1:7" s="2" customFormat="1" x14ac:dyDescent="0.3">
      <c r="A107" s="71">
        <f t="shared" si="5"/>
        <v>4.2499999999999947</v>
      </c>
      <c r="B107" s="66" t="s">
        <v>64</v>
      </c>
      <c r="C107" s="66" t="s">
        <v>21</v>
      </c>
      <c r="D107" s="73"/>
      <c r="E107" s="20" t="s">
        <v>34</v>
      </c>
      <c r="G107" s="63" t="s">
        <v>32</v>
      </c>
    </row>
    <row r="108" spans="1:7" s="2" customFormat="1" ht="28.8" x14ac:dyDescent="0.3">
      <c r="A108" s="71">
        <f t="shared" si="5"/>
        <v>4.2599999999999945</v>
      </c>
      <c r="B108" s="66" t="s">
        <v>66</v>
      </c>
      <c r="C108" s="66" t="s">
        <v>21</v>
      </c>
      <c r="D108" s="73"/>
      <c r="E108" s="20" t="s">
        <v>34</v>
      </c>
      <c r="G108" s="63" t="s">
        <v>32</v>
      </c>
    </row>
    <row r="109" spans="1:7" s="2" customFormat="1" x14ac:dyDescent="0.3">
      <c r="B109" s="84" t="s">
        <v>29</v>
      </c>
      <c r="C109" s="84"/>
      <c r="D109" s="73"/>
      <c r="E109" s="73"/>
      <c r="G109" s="63" t="s">
        <v>32</v>
      </c>
    </row>
    <row r="110" spans="1:7" s="2" customFormat="1" ht="28.8" x14ac:dyDescent="0.3">
      <c r="A110" s="71">
        <f>A108+0.01</f>
        <v>4.2699999999999942</v>
      </c>
      <c r="B110" s="66" t="s">
        <v>70</v>
      </c>
      <c r="C110" s="66" t="s">
        <v>36</v>
      </c>
      <c r="D110" s="73"/>
      <c r="E110" s="20" t="s">
        <v>34</v>
      </c>
      <c r="G110" s="63" t="s">
        <v>32</v>
      </c>
    </row>
    <row r="111" spans="1:7" s="2" customFormat="1" ht="28.8" x14ac:dyDescent="0.3">
      <c r="A111" s="71">
        <f t="shared" ref="A111:A126" si="6">A110+0.01</f>
        <v>4.279999999999994</v>
      </c>
      <c r="B111" s="66" t="s">
        <v>71</v>
      </c>
      <c r="C111" s="66" t="s">
        <v>36</v>
      </c>
      <c r="D111" s="73"/>
      <c r="E111" s="20" t="s">
        <v>34</v>
      </c>
      <c r="G111" s="63" t="s">
        <v>32</v>
      </c>
    </row>
    <row r="112" spans="1:7" s="2" customFormat="1" ht="28.8" x14ac:dyDescent="0.3">
      <c r="A112" s="71">
        <f t="shared" si="6"/>
        <v>4.2899999999999938</v>
      </c>
      <c r="B112" s="66" t="s">
        <v>72</v>
      </c>
      <c r="C112" s="66" t="s">
        <v>36</v>
      </c>
      <c r="D112" s="73"/>
      <c r="E112" s="20" t="s">
        <v>34</v>
      </c>
      <c r="G112" s="63" t="s">
        <v>32</v>
      </c>
    </row>
    <row r="113" spans="1:7" s="2" customFormat="1" ht="28.8" x14ac:dyDescent="0.3">
      <c r="A113" s="72">
        <f t="shared" si="6"/>
        <v>4.2999999999999936</v>
      </c>
      <c r="B113" s="66" t="s">
        <v>73</v>
      </c>
      <c r="C113" s="66" t="s">
        <v>36</v>
      </c>
      <c r="D113" s="73"/>
      <c r="E113" s="20" t="s">
        <v>34</v>
      </c>
      <c r="G113" s="63" t="s">
        <v>32</v>
      </c>
    </row>
    <row r="114" spans="1:7" s="2" customFormat="1" ht="28.8" x14ac:dyDescent="0.3">
      <c r="A114" s="71">
        <f t="shared" si="6"/>
        <v>4.3099999999999934</v>
      </c>
      <c r="B114" s="66" t="s">
        <v>74</v>
      </c>
      <c r="C114" s="66" t="s">
        <v>36</v>
      </c>
      <c r="D114" s="73"/>
      <c r="E114" s="20" t="s">
        <v>34</v>
      </c>
      <c r="G114" s="63" t="s">
        <v>32</v>
      </c>
    </row>
    <row r="115" spans="1:7" s="2" customFormat="1" ht="28.8" x14ac:dyDescent="0.3">
      <c r="A115" s="71">
        <f t="shared" si="6"/>
        <v>4.3199999999999932</v>
      </c>
      <c r="B115" s="66" t="s">
        <v>75</v>
      </c>
      <c r="C115" s="66" t="s">
        <v>36</v>
      </c>
      <c r="D115" s="73"/>
      <c r="E115" s="20" t="s">
        <v>34</v>
      </c>
      <c r="G115" s="63" t="s">
        <v>32</v>
      </c>
    </row>
    <row r="116" spans="1:7" s="2" customFormat="1" ht="28.8" x14ac:dyDescent="0.3">
      <c r="A116" s="71">
        <f t="shared" si="6"/>
        <v>4.329999999999993</v>
      </c>
      <c r="B116" s="66" t="s">
        <v>76</v>
      </c>
      <c r="C116" s="66" t="s">
        <v>36</v>
      </c>
      <c r="D116" s="73"/>
      <c r="E116" s="20" t="s">
        <v>34</v>
      </c>
      <c r="G116" s="63" t="s">
        <v>32</v>
      </c>
    </row>
    <row r="117" spans="1:7" s="2" customFormat="1" ht="28.8" x14ac:dyDescent="0.3">
      <c r="A117" s="71">
        <f t="shared" si="6"/>
        <v>4.3399999999999928</v>
      </c>
      <c r="B117" s="66" t="s">
        <v>77</v>
      </c>
      <c r="C117" s="66" t="s">
        <v>21</v>
      </c>
      <c r="D117" s="73"/>
      <c r="E117" s="20" t="s">
        <v>34</v>
      </c>
      <c r="G117" s="63" t="s">
        <v>32</v>
      </c>
    </row>
    <row r="118" spans="1:7" s="2" customFormat="1" ht="86.4" x14ac:dyDescent="0.3">
      <c r="A118" s="71">
        <f t="shared" si="6"/>
        <v>4.3499999999999925</v>
      </c>
      <c r="B118" s="66" t="s">
        <v>78</v>
      </c>
      <c r="C118" s="66" t="s">
        <v>36</v>
      </c>
      <c r="D118" s="73"/>
      <c r="E118" s="20" t="s">
        <v>34</v>
      </c>
      <c r="G118" s="63" t="s">
        <v>32</v>
      </c>
    </row>
    <row r="119" spans="1:7" s="2" customFormat="1" ht="86.4" x14ac:dyDescent="0.3">
      <c r="A119" s="71">
        <f t="shared" si="6"/>
        <v>4.3599999999999923</v>
      </c>
      <c r="B119" s="66" t="s">
        <v>79</v>
      </c>
      <c r="C119" s="66" t="s">
        <v>36</v>
      </c>
      <c r="D119" s="73"/>
      <c r="E119" s="20" t="s">
        <v>34</v>
      </c>
      <c r="G119" s="63" t="s">
        <v>32</v>
      </c>
    </row>
    <row r="120" spans="1:7" s="2" customFormat="1" ht="43.2" x14ac:dyDescent="0.3">
      <c r="A120" s="71">
        <f t="shared" si="6"/>
        <v>4.3699999999999921</v>
      </c>
      <c r="B120" s="66" t="s">
        <v>80</v>
      </c>
      <c r="C120" s="66" t="s">
        <v>36</v>
      </c>
      <c r="D120" s="73"/>
      <c r="E120" s="20" t="s">
        <v>34</v>
      </c>
      <c r="G120" s="63" t="s">
        <v>32</v>
      </c>
    </row>
    <row r="121" spans="1:7" s="2" customFormat="1" ht="28.8" x14ac:dyDescent="0.3">
      <c r="A121" s="71">
        <f t="shared" si="6"/>
        <v>4.3799999999999919</v>
      </c>
      <c r="B121" s="66" t="s">
        <v>81</v>
      </c>
      <c r="C121" s="66" t="s">
        <v>36</v>
      </c>
      <c r="D121" s="73"/>
      <c r="E121" s="20" t="s">
        <v>34</v>
      </c>
      <c r="G121" s="63" t="s">
        <v>32</v>
      </c>
    </row>
    <row r="122" spans="1:7" s="2" customFormat="1" ht="28.8" x14ac:dyDescent="0.3">
      <c r="A122" s="71">
        <f t="shared" si="6"/>
        <v>4.3899999999999917</v>
      </c>
      <c r="B122" s="66" t="s">
        <v>84</v>
      </c>
      <c r="C122" s="66" t="s">
        <v>21</v>
      </c>
      <c r="D122" s="73"/>
      <c r="E122" s="20" t="s">
        <v>34</v>
      </c>
      <c r="G122" s="63" t="s">
        <v>32</v>
      </c>
    </row>
    <row r="123" spans="1:7" s="2" customFormat="1" x14ac:dyDescent="0.3">
      <c r="A123" s="72">
        <f t="shared" si="6"/>
        <v>4.3999999999999915</v>
      </c>
      <c r="B123" s="66" t="s">
        <v>85</v>
      </c>
      <c r="C123" s="66" t="s">
        <v>36</v>
      </c>
      <c r="D123" s="73"/>
      <c r="E123" s="20" t="s">
        <v>34</v>
      </c>
      <c r="G123" s="63" t="s">
        <v>32</v>
      </c>
    </row>
    <row r="124" spans="1:7" s="2" customFormat="1" ht="100.8" x14ac:dyDescent="0.3">
      <c r="A124" s="71">
        <f t="shared" si="6"/>
        <v>4.4099999999999913</v>
      </c>
      <c r="B124" s="66" t="s">
        <v>86</v>
      </c>
      <c r="C124" s="66" t="s">
        <v>36</v>
      </c>
      <c r="D124" s="73"/>
      <c r="E124" s="20" t="s">
        <v>34</v>
      </c>
      <c r="G124" s="63" t="s">
        <v>32</v>
      </c>
    </row>
    <row r="125" spans="1:7" s="2" customFormat="1" ht="28.8" x14ac:dyDescent="0.3">
      <c r="A125" s="71">
        <f t="shared" si="6"/>
        <v>4.419999999999991</v>
      </c>
      <c r="B125" s="66" t="s">
        <v>87</v>
      </c>
      <c r="C125" s="66" t="s">
        <v>36</v>
      </c>
      <c r="D125" s="73"/>
      <c r="E125" s="20" t="s">
        <v>34</v>
      </c>
      <c r="G125" s="63" t="s">
        <v>32</v>
      </c>
    </row>
    <row r="126" spans="1:7" s="2" customFormat="1" ht="28.8" x14ac:dyDescent="0.3">
      <c r="A126" s="71">
        <f t="shared" si="6"/>
        <v>4.4299999999999908</v>
      </c>
      <c r="B126" s="66" t="s">
        <v>88</v>
      </c>
      <c r="C126" s="66" t="s">
        <v>36</v>
      </c>
      <c r="D126" s="73"/>
      <c r="E126" s="20" t="s">
        <v>34</v>
      </c>
      <c r="G126" s="63" t="s">
        <v>32</v>
      </c>
    </row>
    <row r="127" spans="1:7" s="2" customFormat="1" x14ac:dyDescent="0.3">
      <c r="B127" s="84" t="s">
        <v>93</v>
      </c>
      <c r="C127" s="84"/>
      <c r="D127" s="73"/>
      <c r="E127" s="73"/>
      <c r="G127" s="63" t="s">
        <v>32</v>
      </c>
    </row>
    <row r="128" spans="1:7" s="2" customFormat="1" ht="72" x14ac:dyDescent="0.3">
      <c r="A128" s="71">
        <f>A126+0.01</f>
        <v>4.4399999999999906</v>
      </c>
      <c r="B128" s="66" t="s">
        <v>82</v>
      </c>
      <c r="C128" s="66" t="s">
        <v>36</v>
      </c>
      <c r="D128" s="73"/>
      <c r="E128" s="20" t="s">
        <v>34</v>
      </c>
      <c r="G128" s="63" t="s">
        <v>32</v>
      </c>
    </row>
    <row r="129" spans="1:7" s="2" customFormat="1" x14ac:dyDescent="0.3">
      <c r="A129" s="71">
        <f>A128+0.01</f>
        <v>4.4499999999999904</v>
      </c>
      <c r="B129" s="66" t="s">
        <v>83</v>
      </c>
      <c r="C129" s="66" t="s">
        <v>36</v>
      </c>
      <c r="D129" s="73"/>
      <c r="E129" s="20" t="s">
        <v>34</v>
      </c>
      <c r="G129" s="63" t="s">
        <v>32</v>
      </c>
    </row>
    <row r="130" spans="1:7" s="2" customFormat="1" ht="115.2" x14ac:dyDescent="0.3">
      <c r="A130" s="71">
        <f>A129+0.01</f>
        <v>4.4599999999999902</v>
      </c>
      <c r="B130" s="66" t="s">
        <v>89</v>
      </c>
      <c r="C130" s="66" t="s">
        <v>36</v>
      </c>
      <c r="D130" s="73"/>
      <c r="E130" s="20" t="s">
        <v>34</v>
      </c>
      <c r="G130" s="63" t="s">
        <v>32</v>
      </c>
    </row>
    <row r="131" spans="1:7" s="2" customFormat="1" ht="187.2" x14ac:dyDescent="0.3">
      <c r="A131" s="71">
        <f t="shared" ref="A131" si="7">A130+0.01</f>
        <v>4.46999999999999</v>
      </c>
      <c r="B131" s="66" t="s">
        <v>90</v>
      </c>
      <c r="C131" s="66" t="s">
        <v>36</v>
      </c>
      <c r="D131" s="73"/>
      <c r="E131" s="20" t="s">
        <v>34</v>
      </c>
      <c r="G131" s="63" t="s">
        <v>32</v>
      </c>
    </row>
    <row r="132" spans="1:7" s="2" customFormat="1" x14ac:dyDescent="0.3"/>
    <row r="133" spans="1:7" s="2" customFormat="1" hidden="1" x14ac:dyDescent="0.3"/>
    <row r="134" spans="1:7" s="2" customFormat="1" hidden="1" x14ac:dyDescent="0.3"/>
    <row r="135" spans="1:7" s="2" customFormat="1" hidden="1" x14ac:dyDescent="0.3"/>
    <row r="136" spans="1:7" s="2" customFormat="1" hidden="1" x14ac:dyDescent="0.3"/>
    <row r="137" spans="1:7" s="2" customFormat="1" hidden="1" x14ac:dyDescent="0.3"/>
    <row r="138" spans="1:7" s="2" customFormat="1" hidden="1" x14ac:dyDescent="0.3"/>
    <row r="139" spans="1:7" s="2" customFormat="1" hidden="1" x14ac:dyDescent="0.3"/>
    <row r="140" spans="1:7" s="2" customFormat="1" hidden="1" x14ac:dyDescent="0.3"/>
    <row r="141" spans="1:7" s="2" customFormat="1" hidden="1" x14ac:dyDescent="0.3"/>
    <row r="142" spans="1:7" s="2" customFormat="1" hidden="1" x14ac:dyDescent="0.3"/>
    <row r="143" spans="1:7" s="2" customFormat="1" hidden="1" x14ac:dyDescent="0.3"/>
    <row r="144" spans="1:7" s="2" customFormat="1" hidden="1" x14ac:dyDescent="0.3"/>
    <row r="145" s="2" customFormat="1" hidden="1" x14ac:dyDescent="0.3"/>
    <row r="146" s="2" customFormat="1" hidden="1" x14ac:dyDescent="0.3"/>
    <row r="147" s="2" customFormat="1" hidden="1" x14ac:dyDescent="0.3"/>
    <row r="148" s="2" customFormat="1" hidden="1" x14ac:dyDescent="0.3"/>
    <row r="149" s="2" customFormat="1" hidden="1" x14ac:dyDescent="0.3"/>
    <row r="150" s="2" customFormat="1" hidden="1" x14ac:dyDescent="0.3"/>
    <row r="151" s="2" customFormat="1" hidden="1" x14ac:dyDescent="0.3"/>
    <row r="152" s="2" customFormat="1" hidden="1" x14ac:dyDescent="0.3"/>
    <row r="153" s="2" customFormat="1" hidden="1" x14ac:dyDescent="0.3"/>
    <row r="154" s="2" customFormat="1" hidden="1" x14ac:dyDescent="0.3"/>
    <row r="155" s="2" customFormat="1" hidden="1" x14ac:dyDescent="0.3"/>
    <row r="156" s="2" customFormat="1" hidden="1" x14ac:dyDescent="0.3"/>
    <row r="157" s="2" customFormat="1" hidden="1" x14ac:dyDescent="0.3"/>
    <row r="158" s="2" customFormat="1" hidden="1" x14ac:dyDescent="0.3"/>
    <row r="159" s="2" customFormat="1" hidden="1" x14ac:dyDescent="0.3"/>
    <row r="160" s="2" customFormat="1" hidden="1" x14ac:dyDescent="0.3"/>
    <row r="161" s="2" customFormat="1" hidden="1" x14ac:dyDescent="0.3"/>
    <row r="162" s="2" customFormat="1" hidden="1" x14ac:dyDescent="0.3"/>
    <row r="163" s="2" customFormat="1" hidden="1" x14ac:dyDescent="0.3"/>
    <row r="164" s="2" customFormat="1" hidden="1" x14ac:dyDescent="0.3"/>
    <row r="165" s="2" customFormat="1" hidden="1" x14ac:dyDescent="0.3"/>
    <row r="166" s="2" customFormat="1" hidden="1" x14ac:dyDescent="0.3"/>
    <row r="167" s="2" customFormat="1" hidden="1" x14ac:dyDescent="0.3"/>
    <row r="168" s="2" customFormat="1" hidden="1" x14ac:dyDescent="0.3"/>
    <row r="169" s="2" customFormat="1" hidden="1" x14ac:dyDescent="0.3"/>
    <row r="170" s="2" customFormat="1" hidden="1" x14ac:dyDescent="0.3"/>
    <row r="171" s="2" customFormat="1" hidden="1" x14ac:dyDescent="0.3"/>
    <row r="172" s="2" customFormat="1" hidden="1" x14ac:dyDescent="0.3"/>
    <row r="173" s="2" customFormat="1" hidden="1" x14ac:dyDescent="0.3"/>
    <row r="174" s="2" customFormat="1" hidden="1" x14ac:dyDescent="0.3"/>
    <row r="175" s="2" customFormat="1" hidden="1" x14ac:dyDescent="0.3"/>
    <row r="176" s="2" customFormat="1" hidden="1" x14ac:dyDescent="0.3"/>
    <row r="177" s="2" customFormat="1" hidden="1" x14ac:dyDescent="0.3"/>
    <row r="178" s="2" customFormat="1" hidden="1" x14ac:dyDescent="0.3"/>
    <row r="179" s="2" customFormat="1" hidden="1" x14ac:dyDescent="0.3"/>
    <row r="180" s="2" customFormat="1" hidden="1" x14ac:dyDescent="0.3"/>
    <row r="181" s="2" customFormat="1" hidden="1" x14ac:dyDescent="0.3"/>
    <row r="182" s="2" customFormat="1" hidden="1" x14ac:dyDescent="0.3"/>
    <row r="183" s="2" customFormat="1" hidden="1" x14ac:dyDescent="0.3"/>
    <row r="184" s="2" customFormat="1" hidden="1" x14ac:dyDescent="0.3"/>
    <row r="185" s="2" customFormat="1" hidden="1" x14ac:dyDescent="0.3"/>
    <row r="186" s="2" customFormat="1" hidden="1" x14ac:dyDescent="0.3"/>
    <row r="187" s="2" customFormat="1" hidden="1" x14ac:dyDescent="0.3"/>
    <row r="188" s="2" customFormat="1" hidden="1" x14ac:dyDescent="0.3"/>
    <row r="189" s="2" customFormat="1" hidden="1" x14ac:dyDescent="0.3"/>
    <row r="190" s="2" customFormat="1" hidden="1" x14ac:dyDescent="0.3"/>
    <row r="191" s="2" customFormat="1" hidden="1" x14ac:dyDescent="0.3"/>
    <row r="192" s="2" customFormat="1" hidden="1" x14ac:dyDescent="0.3"/>
    <row r="193" s="2" customFormat="1" hidden="1" x14ac:dyDescent="0.3"/>
    <row r="194" s="2" customFormat="1" hidden="1" x14ac:dyDescent="0.3"/>
    <row r="195" s="2" customFormat="1" hidden="1" x14ac:dyDescent="0.3"/>
    <row r="196" s="2" customFormat="1" hidden="1" x14ac:dyDescent="0.3"/>
    <row r="197" s="2" customFormat="1" hidden="1" x14ac:dyDescent="0.3"/>
    <row r="198" s="2" customFormat="1" hidden="1" x14ac:dyDescent="0.3"/>
    <row r="199" s="2" customFormat="1" hidden="1" x14ac:dyDescent="0.3"/>
    <row r="200" s="2" customFormat="1" hidden="1" x14ac:dyDescent="0.3"/>
    <row r="201" s="2" customFormat="1" hidden="1" x14ac:dyDescent="0.3"/>
    <row r="202" s="2" customFormat="1" hidden="1" x14ac:dyDescent="0.3"/>
    <row r="203" s="2" customFormat="1" hidden="1" x14ac:dyDescent="0.3"/>
    <row r="204" s="2" customFormat="1" hidden="1" x14ac:dyDescent="0.3"/>
    <row r="205" s="2" customFormat="1" hidden="1" x14ac:dyDescent="0.3"/>
  </sheetData>
  <sheetProtection algorithmName="SHA-512" hashValue="AdPtcyXFRGIE+VTbwlLbpN85Iu8aNaGwEgjijSb6cnTIS2IxhPHuKMaJU2XC83BEBdyu8VOs0FSNDToWkXnrew==" saltValue="c5EpC5G4UL29ND5IXQHcEA==" spinCount="100000" sheet="1" formatColumns="0" formatRows="0" insertHyperlinks="0"/>
  <protectedRanges>
    <protectedRange sqref="D44:D56 D58:D79 D21:D42 D81:D131" name="Soln Cat Req"/>
    <protectedRange sqref="E21:E42 E44:E56 E58:E79 E81 E83:E99 E101:E108 E110:E126 E128:E131" name="Soln Cat Req_1"/>
  </protectedRanges>
  <mergeCells count="6">
    <mergeCell ref="B127:C127"/>
    <mergeCell ref="A6:E6"/>
    <mergeCell ref="A5:E5"/>
    <mergeCell ref="B82:C82"/>
    <mergeCell ref="B100:C100"/>
    <mergeCell ref="B109:C109"/>
  </mergeCells>
  <conditionalFormatting sqref="D21:D42 D44:D56 D58:D79 D81:D131">
    <cfRule type="expression" dxfId="7" priority="13">
      <formula>(AND(C21="Mandatory",D21="No"))</formula>
    </cfRule>
    <cfRule type="containsBlanks" dxfId="6" priority="17">
      <formula>LEN(TRIM(D21))=0</formula>
    </cfRule>
  </conditionalFormatting>
  <conditionalFormatting sqref="E1:E13 E18:E19 E132:E1048576">
    <cfRule type="expression" dxfId="5" priority="6">
      <formula>"&lt;Leave as blank as no remarks are required&gt;"</formula>
    </cfRule>
  </conditionalFormatting>
  <hyperlinks>
    <hyperlink ref="A1" r:id="rId1" xr:uid="{0FF87E3E-A343-461F-BC2B-14D661C17F65}"/>
    <hyperlink ref="G21" location="'Solution Category Requirements'!A3" display="Return to the top" xr:uid="{0CF37E7D-8FB6-4A9A-8095-84D709228F57}"/>
    <hyperlink ref="G22:G131" location="'Solution Category Requirements'!A3" display="Return to the top" xr:uid="{5B8E86BE-DB5F-4736-951E-589E78029B30}"/>
    <hyperlink ref="G20" location="'Solution Category Requirements'!A3" display="Return to the top" xr:uid="{547E7CE4-E8CD-46F8-9B0C-FAF63DD24057}"/>
    <hyperlink ref="B14" location="'Solution Category Requirements'!A20" display="Workforce Management System" xr:uid="{012CDA9F-F6F2-4D5D-BED0-9BEA24714E21}"/>
    <hyperlink ref="B15" location="'Solution Category Requirements'!A43" display="Inventory and Asset Management System" xr:uid="{485A74C3-D255-47C2-BDC5-6AB224B4D2E3}"/>
    <hyperlink ref="B16" location="'Solution Category Requirements'!A56" display="Project Management System" xr:uid="{ADE3ECF3-6CA8-4E0F-9692-A71FA0A41716}"/>
    <hyperlink ref="B17" location="'Solution Category Requirements'!A80" display="3-in-1 ERP solution" xr:uid="{D920C24C-A08C-460A-8E53-6C46C495B4AC}"/>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D21:D42 D44:D56 D58:D79 D81:D131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50.21875" style="1" customWidth="1"/>
    <col min="4" max="5" width="9.21875" style="1" customWidth="1"/>
    <col min="6" max="16384" width="9.21875" style="1" hidden="1"/>
  </cols>
  <sheetData>
    <row r="1" spans="1:4" x14ac:dyDescent="0.3">
      <c r="A1" s="17" t="s">
        <v>0</v>
      </c>
      <c r="C1" s="9" t="str">
        <f>Instructions!$C$1</f>
        <v>Version: 25-2.0</v>
      </c>
    </row>
    <row r="2" spans="1:4" x14ac:dyDescent="0.3">
      <c r="C2" s="15">
        <f>Instructions!$C$2</f>
        <v>45778</v>
      </c>
    </row>
    <row r="3" spans="1:4" ht="32.1" customHeight="1" x14ac:dyDescent="0.3">
      <c r="A3" s="82" t="s">
        <v>94</v>
      </c>
      <c r="B3" s="82"/>
      <c r="C3" s="14"/>
      <c r="D3" s="5"/>
    </row>
    <row r="4" spans="1:4" x14ac:dyDescent="0.3">
      <c r="A4" s="33"/>
      <c r="B4" s="33"/>
    </row>
    <row r="5" spans="1:4" ht="142.5" customHeight="1" x14ac:dyDescent="0.3">
      <c r="A5" s="87" t="s">
        <v>159</v>
      </c>
      <c r="B5" s="83"/>
    </row>
    <row r="6" spans="1:4" x14ac:dyDescent="0.3"/>
    <row r="7" spans="1:4" x14ac:dyDescent="0.3"/>
    <row r="8" spans="1:4" x14ac:dyDescent="0.3">
      <c r="A8" s="7"/>
      <c r="B8" s="3"/>
    </row>
    <row r="9" spans="1:4" x14ac:dyDescent="0.3">
      <c r="A9" s="8" t="s">
        <v>6</v>
      </c>
      <c r="B9" s="3"/>
    </row>
    <row r="10" spans="1:4" ht="173.25" customHeight="1" x14ac:dyDescent="0.3">
      <c r="A10" s="7"/>
      <c r="B10" s="3"/>
    </row>
    <row r="11" spans="1:4" x14ac:dyDescent="0.3">
      <c r="A11" s="7"/>
      <c r="B11" s="3"/>
    </row>
    <row r="12" spans="1:4" x14ac:dyDescent="0.3">
      <c r="A12" s="8" t="s">
        <v>95</v>
      </c>
      <c r="B12" s="3"/>
    </row>
    <row r="13" spans="1:4" ht="49.5" customHeight="1" x14ac:dyDescent="0.3">
      <c r="A13" s="42" t="s">
        <v>96</v>
      </c>
      <c r="B13" s="46" t="s">
        <v>97</v>
      </c>
    </row>
    <row r="14" spans="1:4" ht="38.25" customHeight="1" x14ac:dyDescent="0.3">
      <c r="A14" s="41" t="s">
        <v>98</v>
      </c>
      <c r="B14" s="39" t="str">
        <f>'Survey link'!D6</f>
        <v>This cell will automatically generate a link once you have filled up your company name and proposed solution name in General Assessment worksheet.</v>
      </c>
      <c r="C14" s="3" t="s">
        <v>151</v>
      </c>
    </row>
    <row r="15" spans="1:4" ht="33.75" customHeight="1" x14ac:dyDescent="0.3">
      <c r="B15" s="3"/>
    </row>
    <row r="16" spans="1:4" ht="32.25" customHeight="1" x14ac:dyDescent="0.3">
      <c r="A16" s="43" t="s">
        <v>99</v>
      </c>
      <c r="B16" s="40" t="s">
        <v>100</v>
      </c>
    </row>
    <row r="17" spans="1:2" x14ac:dyDescent="0.3">
      <c r="B17" s="32" t="s">
        <v>101</v>
      </c>
    </row>
    <row r="18" spans="1:2" x14ac:dyDescent="0.3">
      <c r="A18" s="2"/>
      <c r="B18" s="76"/>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6+llEa38P0t75/p79xoJu5vW4B1ye7EhtlIC9TIvtKZvgst3CXMRH83ns+nBJM4CZbIOZJQwxIFEFkpeB0evJA==" saltValue="mdwtBmXgOk5NjJcr8yX5pg=="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B13" sqref="B13"/>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17" t="s">
        <v>0</v>
      </c>
      <c r="C1" s="4" t="str">
        <f>Instructions!C1</f>
        <v>Version: 25-2.0</v>
      </c>
    </row>
    <row r="2" spans="1:3" x14ac:dyDescent="0.3">
      <c r="C2" s="16">
        <f>Instructions!C2</f>
        <v>45778</v>
      </c>
    </row>
    <row r="3" spans="1:3" s="6" customFormat="1" ht="32.1" customHeight="1" x14ac:dyDescent="0.3">
      <c r="A3" s="82" t="s">
        <v>102</v>
      </c>
      <c r="B3" s="82"/>
      <c r="C3" s="82"/>
    </row>
    <row r="4" spans="1:3" x14ac:dyDescent="0.3"/>
    <row r="5" spans="1:3" ht="21.6" thickBot="1" x14ac:dyDescent="0.45">
      <c r="A5" s="29" t="s">
        <v>103</v>
      </c>
    </row>
    <row r="6" spans="1:3" s="12" customFormat="1" ht="15.6" x14ac:dyDescent="0.3">
      <c r="A6" s="24" t="s">
        <v>104</v>
      </c>
      <c r="B6" s="28" t="s">
        <v>105</v>
      </c>
      <c r="C6" s="27" t="s">
        <v>106</v>
      </c>
    </row>
    <row r="7" spans="1:3" ht="142.19999999999999" customHeight="1" thickBot="1" x14ac:dyDescent="0.35">
      <c r="A7" s="21"/>
      <c r="B7" s="22"/>
      <c r="C7" s="23" t="str">
        <f>IF(AND('Data for graphs'!N2=100%,'Data for graphs'!E25=0),"Proceed","Do not submit")</f>
        <v>Do not submit</v>
      </c>
    </row>
    <row r="8" spans="1:3" ht="15" thickBot="1" x14ac:dyDescent="0.35"/>
    <row r="9" spans="1:3" s="12" customFormat="1" x14ac:dyDescent="0.3">
      <c r="A9" s="26" t="s">
        <v>5</v>
      </c>
      <c r="B9" s="28" t="s">
        <v>105</v>
      </c>
      <c r="C9" s="27"/>
    </row>
    <row r="10" spans="1:3" ht="142.19999999999999" customHeight="1" thickBot="1" x14ac:dyDescent="0.35">
      <c r="A10" s="21"/>
      <c r="B10" s="22"/>
      <c r="C10" s="25" t="str">
        <f>HYPERLINK("#'General Assessment'!A1", "Return to General Assessment")</f>
        <v>Return to General Assessment</v>
      </c>
    </row>
    <row r="11" spans="1:3" ht="15" thickBot="1" x14ac:dyDescent="0.35"/>
    <row r="12" spans="1:3" s="12" customFormat="1" x14ac:dyDescent="0.3">
      <c r="A12" s="26" t="s">
        <v>107</v>
      </c>
      <c r="B12" s="28" t="s">
        <v>105</v>
      </c>
      <c r="C12" s="27"/>
    </row>
    <row r="13" spans="1:3" ht="142.19999999999999" customHeight="1" thickBot="1" x14ac:dyDescent="0.35">
      <c r="A13" s="21"/>
      <c r="B13" s="22"/>
      <c r="C13" s="25" t="str">
        <f>HYPERLINK("#'Solution Category Requirements'!A1", "Return to Solution Category Requirements")</f>
        <v>Return to Solution Category Requirements</v>
      </c>
    </row>
    <row r="14" spans="1:3" ht="15" thickBot="1" x14ac:dyDescent="0.35"/>
    <row r="15" spans="1:3" s="12" customFormat="1" x14ac:dyDescent="0.3">
      <c r="A15" s="26" t="s">
        <v>94</v>
      </c>
      <c r="B15" s="28" t="s">
        <v>105</v>
      </c>
      <c r="C15" s="27"/>
    </row>
    <row r="16" spans="1:3" ht="142.19999999999999" customHeight="1" thickBot="1" x14ac:dyDescent="0.35">
      <c r="A16" s="21"/>
      <c r="B16" s="22"/>
      <c r="C16" s="25" t="str">
        <f>HYPERLINK("#'Satisfaction Survey'!A4", "Return to Satisfaction Survey")</f>
        <v>Return to Satisfaction Survey</v>
      </c>
    </row>
    <row r="17" x14ac:dyDescent="0.3"/>
  </sheetData>
  <sheetProtection algorithmName="SHA-512" hashValue="7u3XED3AQk6rhg7ljsGLFByRzSRPgcPsxDOdqUTuz7WIK/1PRRksJa5gytZQE2bzJR270yKdrmWRgzxGy9RnXA==" saltValue="7HvPCw+wx3Tw4Zw2Vjgesg=="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5546875" bestFit="1" customWidth="1"/>
    <col min="3" max="3" width="13.21875" bestFit="1" customWidth="1"/>
  </cols>
  <sheetData>
    <row r="1" spans="1:19" x14ac:dyDescent="0.3">
      <c r="A1" t="s">
        <v>108</v>
      </c>
      <c r="E1" t="s">
        <v>109</v>
      </c>
      <c r="H1" t="s">
        <v>110</v>
      </c>
      <c r="M1" t="s">
        <v>104</v>
      </c>
    </row>
    <row r="2" spans="1:19" x14ac:dyDescent="0.3">
      <c r="A2" t="s">
        <v>111</v>
      </c>
      <c r="B2" s="10">
        <f>COUNTIF('General Assessment'!D12:D21,"Yes")/B6+COUNTIF('General Assessment'!D12:D21,"No")/B6</f>
        <v>0</v>
      </c>
      <c r="E2" t="s">
        <v>112</v>
      </c>
      <c r="F2" s="11">
        <f>B13</f>
        <v>0</v>
      </c>
      <c r="H2" t="s">
        <v>112</v>
      </c>
      <c r="I2" s="10">
        <f>J2/5</f>
        <v>0</v>
      </c>
      <c r="J2">
        <f>'Satisfaction Survey'!B18</f>
        <v>0</v>
      </c>
      <c r="M2" t="s">
        <v>112</v>
      </c>
      <c r="N2" s="10">
        <f>SUM(B2,F2,I2)/3</f>
        <v>0</v>
      </c>
    </row>
    <row r="3" spans="1:19" x14ac:dyDescent="0.3">
      <c r="A3" t="s">
        <v>113</v>
      </c>
      <c r="B3" s="11">
        <f>100%-B2</f>
        <v>1</v>
      </c>
      <c r="E3" t="s">
        <v>113</v>
      </c>
      <c r="F3" s="11">
        <f t="shared" ref="F3:F5" si="0">B14</f>
        <v>1</v>
      </c>
      <c r="H3" t="s">
        <v>114</v>
      </c>
      <c r="I3" s="10">
        <f>1-I2</f>
        <v>1</v>
      </c>
      <c r="J3">
        <f>5-J2</f>
        <v>5</v>
      </c>
      <c r="M3" t="s">
        <v>113</v>
      </c>
      <c r="N3" s="10">
        <f>SUM(B3,F3,I3)/3</f>
        <v>1</v>
      </c>
    </row>
    <row r="4" spans="1:19" x14ac:dyDescent="0.3">
      <c r="A4" t="s">
        <v>115</v>
      </c>
      <c r="B4" s="10">
        <f>COUNTIF('General Assessment'!D15:D21,"Yes")/B6</f>
        <v>0</v>
      </c>
      <c r="E4" t="s">
        <v>115</v>
      </c>
      <c r="F4" s="11">
        <f t="shared" si="0"/>
        <v>0</v>
      </c>
      <c r="H4" t="s">
        <v>115</v>
      </c>
    </row>
    <row r="5" spans="1:19" x14ac:dyDescent="0.3">
      <c r="A5" t="s">
        <v>116</v>
      </c>
      <c r="B5" s="10">
        <f>COUNTIF('General Assessment'!D15:D21,"No")/B6</f>
        <v>0</v>
      </c>
      <c r="E5" t="s">
        <v>116</v>
      </c>
      <c r="F5" s="11">
        <f t="shared" si="0"/>
        <v>0</v>
      </c>
      <c r="H5" t="s">
        <v>116</v>
      </c>
    </row>
    <row r="6" spans="1:19" x14ac:dyDescent="0.3">
      <c r="A6" t="s">
        <v>117</v>
      </c>
      <c r="B6">
        <f>COUNTIF('General Assessment'!A12:A23, "&lt;&gt;")</f>
        <v>10</v>
      </c>
    </row>
    <row r="7" spans="1:19" x14ac:dyDescent="0.3">
      <c r="S7" t="s">
        <v>118</v>
      </c>
    </row>
    <row r="9" spans="1:19" x14ac:dyDescent="0.3">
      <c r="A9" t="s">
        <v>119</v>
      </c>
    </row>
    <row r="11" spans="1:19" x14ac:dyDescent="0.3">
      <c r="A11" t="s">
        <v>109</v>
      </c>
    </row>
    <row r="12" spans="1:19" x14ac:dyDescent="0.3">
      <c r="B12" t="s">
        <v>109</v>
      </c>
      <c r="C12" s="47">
        <v>1</v>
      </c>
      <c r="D12" s="47">
        <v>2</v>
      </c>
      <c r="E12" s="47">
        <v>3</v>
      </c>
      <c r="F12" s="47">
        <v>4</v>
      </c>
      <c r="G12" s="47">
        <v>5</v>
      </c>
      <c r="H12" s="47">
        <v>6</v>
      </c>
      <c r="I12" s="47">
        <v>7</v>
      </c>
      <c r="J12" s="47">
        <v>8</v>
      </c>
      <c r="K12" s="47">
        <v>9</v>
      </c>
      <c r="L12" s="47">
        <v>10</v>
      </c>
      <c r="M12" s="47">
        <v>11</v>
      </c>
      <c r="N12" s="47">
        <v>12</v>
      </c>
      <c r="O12" s="47">
        <v>13</v>
      </c>
      <c r="P12" s="47">
        <v>14</v>
      </c>
      <c r="Q12" s="47">
        <v>15</v>
      </c>
      <c r="R12" s="47">
        <v>16</v>
      </c>
      <c r="S12" s="47">
        <v>17</v>
      </c>
    </row>
    <row r="13" spans="1:19" x14ac:dyDescent="0.3">
      <c r="A13" t="s">
        <v>112</v>
      </c>
      <c r="B13" s="10" cm="1">
        <f t="array" ref="B13">IFERROR(INDEX(C13:R13, MATCH(TRUE, C13:R13&gt;0, 0)), 0)</f>
        <v>0</v>
      </c>
      <c r="C13" s="30">
        <f>SUM(C15:C16)</f>
        <v>0</v>
      </c>
      <c r="D13" s="30">
        <f t="shared" ref="D13:R13" si="1">SUM(D15:D16)</f>
        <v>0</v>
      </c>
      <c r="E13" s="30">
        <f t="shared" si="1"/>
        <v>0</v>
      </c>
      <c r="F13" s="30">
        <f t="shared" si="1"/>
        <v>0</v>
      </c>
      <c r="G13" s="30" t="e">
        <f t="shared" si="1"/>
        <v>#DIV/0!</v>
      </c>
      <c r="H13" s="30" t="e">
        <f t="shared" si="1"/>
        <v>#DIV/0!</v>
      </c>
      <c r="I13" s="30" t="e">
        <f t="shared" si="1"/>
        <v>#DIV/0!</v>
      </c>
      <c r="J13" s="30" t="e">
        <f t="shared" si="1"/>
        <v>#DIV/0!</v>
      </c>
      <c r="K13" s="30" t="e">
        <f t="shared" si="1"/>
        <v>#DIV/0!</v>
      </c>
      <c r="L13" s="30" t="e">
        <f t="shared" si="1"/>
        <v>#DIV/0!</v>
      </c>
      <c r="M13" s="30" t="e">
        <f t="shared" si="1"/>
        <v>#DIV/0!</v>
      </c>
      <c r="N13" s="30" t="e">
        <f t="shared" si="1"/>
        <v>#DIV/0!</v>
      </c>
      <c r="O13" s="30" t="e">
        <f t="shared" si="1"/>
        <v>#DIV/0!</v>
      </c>
      <c r="P13" s="30" t="e">
        <f t="shared" si="1"/>
        <v>#DIV/0!</v>
      </c>
      <c r="Q13" s="30" t="e">
        <f t="shared" si="1"/>
        <v>#DIV/0!</v>
      </c>
      <c r="R13" s="30" t="e">
        <f t="shared" si="1"/>
        <v>#DIV/0!</v>
      </c>
    </row>
    <row r="14" spans="1:19" x14ac:dyDescent="0.3">
      <c r="A14" t="s">
        <v>113</v>
      </c>
      <c r="B14" s="11">
        <f>100%-B13</f>
        <v>1</v>
      </c>
      <c r="C14" s="11">
        <f>100%-C13</f>
        <v>1</v>
      </c>
      <c r="D14" s="11">
        <f t="shared" ref="D14:R14" si="2">100%-D13</f>
        <v>1</v>
      </c>
      <c r="E14" s="11">
        <f t="shared" si="2"/>
        <v>1</v>
      </c>
      <c r="F14" s="11">
        <f t="shared" si="2"/>
        <v>1</v>
      </c>
      <c r="G14" s="11" t="e">
        <f t="shared" si="2"/>
        <v>#DIV/0!</v>
      </c>
      <c r="H14" s="11" t="e">
        <f t="shared" si="2"/>
        <v>#DIV/0!</v>
      </c>
      <c r="I14" s="11" t="e">
        <f t="shared" si="2"/>
        <v>#DIV/0!</v>
      </c>
      <c r="J14" s="11" t="e">
        <f t="shared" si="2"/>
        <v>#DIV/0!</v>
      </c>
      <c r="K14" s="11" t="e">
        <f t="shared" si="2"/>
        <v>#DIV/0!</v>
      </c>
      <c r="L14" s="11" t="e">
        <f t="shared" si="2"/>
        <v>#DIV/0!</v>
      </c>
      <c r="M14" s="11" t="e">
        <f t="shared" si="2"/>
        <v>#DIV/0!</v>
      </c>
      <c r="N14" s="11" t="e">
        <f t="shared" si="2"/>
        <v>#DIV/0!</v>
      </c>
      <c r="O14" s="11" t="e">
        <f t="shared" si="2"/>
        <v>#DIV/0!</v>
      </c>
      <c r="P14" s="11" t="e">
        <f t="shared" si="2"/>
        <v>#DIV/0!</v>
      </c>
      <c r="Q14" s="11" t="e">
        <f t="shared" si="2"/>
        <v>#DIV/0!</v>
      </c>
      <c r="R14" s="11" t="e">
        <f t="shared" si="2"/>
        <v>#DIV/0!</v>
      </c>
    </row>
    <row r="15" spans="1:19" x14ac:dyDescent="0.3">
      <c r="A15" t="s">
        <v>115</v>
      </c>
      <c r="B15" s="10">
        <f>HLOOKUP(B13,C13:R16,3)</f>
        <v>0</v>
      </c>
      <c r="C15" s="10">
        <f>COUNTIFS('Solution Category Requirements'!$A$18:$A$298,"&gt;"&amp;C12,'Solution Category Requirements'!$A$18:$A$298,"&lt;"&amp;D12,'Solution Category Requirements'!$D$18:$D$298,"Yes")/C17</f>
        <v>0</v>
      </c>
      <c r="D15" s="10">
        <f>COUNTIFS('Solution Category Requirements'!$A$18:$A$298,"&gt;"&amp;D12,'Solution Category Requirements'!$A$18:$A$298,"&lt;"&amp;E12,'Solution Category Requirements'!$D$18:$D$298,"Yes")/D17</f>
        <v>0</v>
      </c>
      <c r="E15" s="10">
        <f>COUNTIFS('Solution Category Requirements'!$A$18:$A$298,"&gt;"&amp;E12,'Solution Category Requirements'!$A$18:$A$298,"&lt;"&amp;F12,'Solution Category Requirements'!$D$18:$D$298,"Yes")/E17</f>
        <v>0</v>
      </c>
      <c r="F15" s="10">
        <f>COUNTIFS('Solution Category Requirements'!$A$18:$A$298,"&gt;"&amp;F12,'Solution Category Requirements'!$A$18:$A$298,"&lt;"&amp;G12,'Solution Category Requirements'!$D$18:$D$298,"Yes")/F17</f>
        <v>0</v>
      </c>
      <c r="G15" s="10" t="e">
        <f>COUNTIFS('Solution Category Requirements'!$A$18:$A$298,"&gt;"&amp;G12,'Solution Category Requirements'!$A$18:$A$298,"&lt;"&amp;H12,'Solution Category Requirements'!$D$18:$D$298,"Yes")/G17</f>
        <v>#DIV/0!</v>
      </c>
      <c r="H15" s="10" t="e">
        <f>COUNTIFS('Solution Category Requirements'!$A$18:$A$298,"&gt;"&amp;H12,'Solution Category Requirements'!$A$18:$A$298,"&lt;"&amp;I12,'Solution Category Requirements'!$D$18:$D$298,"Yes")/H17</f>
        <v>#DIV/0!</v>
      </c>
      <c r="I15" s="10" t="e">
        <f>COUNTIFS('Solution Category Requirements'!$A$18:$A$298,"&gt;"&amp;I12,'Solution Category Requirements'!$A$18:$A$298,"&lt;"&amp;J12,'Solution Category Requirements'!$D$18:$D$298,"Yes")/I17</f>
        <v>#DIV/0!</v>
      </c>
      <c r="J15" s="10" t="e">
        <f>COUNTIFS('Solution Category Requirements'!$A$18:$A$298,"&gt;"&amp;J12,'Solution Category Requirements'!$A$18:$A$298,"&lt;"&amp;K12,'Solution Category Requirements'!$D$18:$D$298,"Yes")/J17</f>
        <v>#DIV/0!</v>
      </c>
      <c r="K15" s="10" t="e">
        <f>COUNTIFS('Solution Category Requirements'!$A$18:$A$298,"&gt;"&amp;K12,'Solution Category Requirements'!$A$18:$A$298,"&lt;"&amp;L12,'Solution Category Requirements'!$D$18:$D$298,"Yes")/K17</f>
        <v>#DIV/0!</v>
      </c>
      <c r="L15" s="10" t="e">
        <f>COUNTIFS('Solution Category Requirements'!$A$18:$A$298,"&gt;"&amp;L12,'Solution Category Requirements'!$A$18:$A$298,"&lt;"&amp;M12,'Solution Category Requirements'!$D$18:$D$298,"Yes")/L17</f>
        <v>#DIV/0!</v>
      </c>
      <c r="M15" s="10" t="e">
        <f>COUNTIFS('Solution Category Requirements'!$A$18:$A$298,"&gt;"&amp;M12,'Solution Category Requirements'!$A$18:$A$298,"&lt;"&amp;N12,'Solution Category Requirements'!$D$18:$D$298,"Yes")/M17</f>
        <v>#DIV/0!</v>
      </c>
      <c r="N15" s="10" t="e">
        <f>COUNTIFS('Solution Category Requirements'!$A$18:$A$298,"&gt;"&amp;N12,'Solution Category Requirements'!$A$18:$A$298,"&lt;"&amp;O12,'Solution Category Requirements'!$D$18:$D$298,"Yes")/N17</f>
        <v>#DIV/0!</v>
      </c>
      <c r="O15" s="10" t="e">
        <f>COUNTIFS('Solution Category Requirements'!$A$18:$A$298,"&gt;"&amp;O12,'Solution Category Requirements'!$A$18:$A$298,"&lt;"&amp;P12,'Solution Category Requirements'!$D$18:$D$298,"Yes")/O17</f>
        <v>#DIV/0!</v>
      </c>
      <c r="P15" s="10" t="e">
        <f>COUNTIFS('Solution Category Requirements'!$A$18:$A$298,"&gt;"&amp;P12,'Solution Category Requirements'!$A$18:$A$298,"&lt;"&amp;Q12,'Solution Category Requirements'!$D$18:$D$298,"Yes")/P17</f>
        <v>#DIV/0!</v>
      </c>
      <c r="Q15" s="10" t="e">
        <f>COUNTIFS('Solution Category Requirements'!$A$18:$A$298,"&gt;"&amp;Q12,'Solution Category Requirements'!$A$18:$A$298,"&lt;"&amp;R12,'Solution Category Requirements'!$D$18:$D$298,"Yes")/Q17</f>
        <v>#DIV/0!</v>
      </c>
      <c r="R15" s="10" t="e">
        <f>COUNTIFS('Solution Category Requirements'!$A$18:$A$298,"&gt;"&amp;R12,'Solution Category Requirements'!$A$18:$A$298,"&lt;"&amp;S12,'Solution Category Requirements'!$D$18:$D$298,"Yes")/R17</f>
        <v>#DIV/0!</v>
      </c>
    </row>
    <row r="16" spans="1:19" x14ac:dyDescent="0.3">
      <c r="A16" t="s">
        <v>116</v>
      </c>
      <c r="B16" s="10">
        <f>HLOOKUP(B13,C13:R16,4)</f>
        <v>0</v>
      </c>
      <c r="C16" s="10">
        <f>COUNTIFS('Solution Category Requirements'!$A$18:$A$298,"&gt;"&amp;C12,'Solution Category Requirements'!$A$18:$A$298,"&lt;"&amp;D12,'Solution Category Requirements'!$D$18:$D$298,"No")/C17</f>
        <v>0</v>
      </c>
      <c r="D16" s="10">
        <f>COUNTIFS('Solution Category Requirements'!$A$18:$A$298,"&gt;"&amp;D12,'Solution Category Requirements'!$A$18:$A$298,"&lt;"&amp;E12,'Solution Category Requirements'!$D$18:$D$298,"No")/D17</f>
        <v>0</v>
      </c>
      <c r="E16" s="10">
        <f>COUNTIFS('Solution Category Requirements'!$A$18:$A$298,"&gt;"&amp;E12,'Solution Category Requirements'!$A$18:$A$298,"&lt;"&amp;F12,'Solution Category Requirements'!$D$18:$D$298,"No")/E17</f>
        <v>0</v>
      </c>
      <c r="F16" s="10">
        <f>COUNTIFS('Solution Category Requirements'!$A$18:$A$298,"&gt;"&amp;F12,'Solution Category Requirements'!$A$18:$A$298,"&lt;"&amp;G12,'Solution Category Requirements'!$D$18:$D$298,"No")/F17</f>
        <v>0</v>
      </c>
      <c r="G16" s="10" t="e">
        <f>COUNTIFS('Solution Category Requirements'!$A$18:$A$298,"&gt;"&amp;G12,'Solution Category Requirements'!$A$18:$A$298,"&lt;"&amp;H12,'Solution Category Requirements'!$D$18:$D$298,"No")/G17</f>
        <v>#DIV/0!</v>
      </c>
      <c r="H16" s="10" t="e">
        <f>COUNTIFS('Solution Category Requirements'!$A$18:$A$298,"&gt;"&amp;H12,'Solution Category Requirements'!$A$18:$A$298,"&lt;"&amp;I12,'Solution Category Requirements'!$D$18:$D$298,"No")/H17</f>
        <v>#DIV/0!</v>
      </c>
      <c r="I16" s="10" t="e">
        <f>COUNTIFS('Solution Category Requirements'!$A$18:$A$298,"&gt;"&amp;I12,'Solution Category Requirements'!$A$18:$A$298,"&lt;"&amp;J12,'Solution Category Requirements'!$D$18:$D$298,"No")/I17</f>
        <v>#DIV/0!</v>
      </c>
      <c r="J16" s="10" t="e">
        <f>COUNTIFS('Solution Category Requirements'!$A$18:$A$298,"&gt;"&amp;J12,'Solution Category Requirements'!$A$18:$A$298,"&lt;"&amp;K12,'Solution Category Requirements'!$D$18:$D$298,"No")/J17</f>
        <v>#DIV/0!</v>
      </c>
      <c r="K16" s="10" t="e">
        <f>COUNTIFS('Solution Category Requirements'!$A$18:$A$298,"&gt;"&amp;K12,'Solution Category Requirements'!$A$18:$A$298,"&lt;"&amp;L12,'Solution Category Requirements'!$D$18:$D$298,"No")/K17</f>
        <v>#DIV/0!</v>
      </c>
      <c r="L16" s="10" t="e">
        <f>COUNTIFS('Solution Category Requirements'!$A$18:$A$298,"&gt;"&amp;L12,'Solution Category Requirements'!$A$18:$A$298,"&lt;"&amp;M12,'Solution Category Requirements'!$D$18:$D$298,"No")/L17</f>
        <v>#DIV/0!</v>
      </c>
      <c r="M16" s="10" t="e">
        <f>COUNTIFS('Solution Category Requirements'!$A$18:$A$298,"&gt;"&amp;M12,'Solution Category Requirements'!$A$18:$A$298,"&lt;"&amp;N12,'Solution Category Requirements'!$D$18:$D$298,"No")/M17</f>
        <v>#DIV/0!</v>
      </c>
      <c r="N16" s="10" t="e">
        <f>COUNTIFS('Solution Category Requirements'!$A$18:$A$298,"&gt;"&amp;N12,'Solution Category Requirements'!$A$18:$A$298,"&lt;"&amp;O12,'Solution Category Requirements'!$D$18:$D$298,"No")/N17</f>
        <v>#DIV/0!</v>
      </c>
      <c r="O16" s="10" t="e">
        <f>COUNTIFS('Solution Category Requirements'!$A$18:$A$298,"&gt;"&amp;O12,'Solution Category Requirements'!$A$18:$A$298,"&lt;"&amp;P12,'Solution Category Requirements'!$D$18:$D$298,"No")/O17</f>
        <v>#DIV/0!</v>
      </c>
      <c r="P16" s="10" t="e">
        <f>COUNTIFS('Solution Category Requirements'!$A$18:$A$298,"&gt;"&amp;P12,'Solution Category Requirements'!$A$18:$A$298,"&lt;"&amp;Q12,'Solution Category Requirements'!$D$18:$D$298,"No")/P17</f>
        <v>#DIV/0!</v>
      </c>
      <c r="Q16" s="10" t="e">
        <f>COUNTIFS('Solution Category Requirements'!$A$18:$A$298,"&gt;"&amp;Q12,'Solution Category Requirements'!$A$18:$A$298,"&lt;"&amp;R12,'Solution Category Requirements'!$D$18:$D$298,"No")/Q17</f>
        <v>#DIV/0!</v>
      </c>
      <c r="R16" s="10" t="e">
        <f>COUNTIFS('Solution Category Requirements'!$A$18:$A$298,"&gt;"&amp;R12,'Solution Category Requirements'!$A$18:$A$298,"&lt;"&amp;S12,'Solution Category Requirements'!$D$18:$D$298,"No")/R17</f>
        <v>#DIV/0!</v>
      </c>
    </row>
    <row r="17" spans="1:20" x14ac:dyDescent="0.3">
      <c r="A17" t="s">
        <v>120</v>
      </c>
      <c r="B17" s="10"/>
      <c r="C17" s="31">
        <f>COUNTIFS('Solution Category Requirements'!$A$20:$A$426,"&gt;"&amp;C12,'Solution Category Requirements'!$A$20:$A$426,"&lt;"&amp;D12)</f>
        <v>22</v>
      </c>
      <c r="D17" s="31">
        <f>COUNTIFS('Solution Category Requirements'!$A$20:$A$426,"&gt;"&amp;D12,'Solution Category Requirements'!$A$20:$A$426,"&lt;"&amp;E12)</f>
        <v>13</v>
      </c>
      <c r="E17" s="31">
        <f>COUNTIFS('Solution Category Requirements'!$A$20:$A$426,"&gt;"&amp;E12,'Solution Category Requirements'!$A$20:$A$426,"&lt;"&amp;F12)</f>
        <v>22</v>
      </c>
      <c r="F17" s="31">
        <f>COUNTIFS('Solution Category Requirements'!$A$20:$A$426,"&gt;"&amp;F12,'Solution Category Requirements'!$A$20:$A$426,"&lt;"&amp;G12)</f>
        <v>47</v>
      </c>
      <c r="G17" s="31">
        <f>COUNTIFS('Solution Category Requirements'!$A$20:$A$426,"&gt;"&amp;G12,'Solution Category Requirements'!$A$20:$A$426,"&lt;"&amp;H12)</f>
        <v>0</v>
      </c>
      <c r="H17" s="31">
        <f>COUNTIFS('Solution Category Requirements'!$A$20:$A$426,"&gt;"&amp;H12,'Solution Category Requirements'!$A$20:$A$426,"&lt;"&amp;I12)</f>
        <v>0</v>
      </c>
      <c r="I17" s="31">
        <f>COUNTIFS('Solution Category Requirements'!$A$20:$A$426,"&gt;"&amp;I12,'Solution Category Requirements'!$A$20:$A$426,"&lt;"&amp;J12)</f>
        <v>0</v>
      </c>
      <c r="J17" s="31">
        <f>COUNTIFS('Solution Category Requirements'!$A$20:$A$426,"&gt;"&amp;J12,'Solution Category Requirements'!$A$20:$A$426,"&lt;"&amp;K12)</f>
        <v>0</v>
      </c>
      <c r="K17" s="31">
        <f>COUNTIFS('Solution Category Requirements'!$A$20:$A$426,"&gt;"&amp;K12,'Solution Category Requirements'!$A$20:$A$426,"&lt;"&amp;L12)</f>
        <v>0</v>
      </c>
      <c r="L17" s="31">
        <f>COUNTIFS('Solution Category Requirements'!$A$20:$A$426,"&gt;"&amp;L12,'Solution Category Requirements'!$A$20:$A$426,"&lt;"&amp;M12)</f>
        <v>0</v>
      </c>
      <c r="M17" s="31">
        <f>COUNTIFS('Solution Category Requirements'!$A$20:$A$426,"&gt;"&amp;M12,'Solution Category Requirements'!$A$20:$A$426,"&lt;"&amp;N12)</f>
        <v>0</v>
      </c>
      <c r="N17" s="31">
        <f>COUNTIFS('Solution Category Requirements'!$A$20:$A$426,"&gt;"&amp;N12,'Solution Category Requirements'!$A$20:$A$426,"&lt;"&amp;O12)</f>
        <v>0</v>
      </c>
      <c r="O17" s="31">
        <f>COUNTIFS('Solution Category Requirements'!$A$20:$A$426,"&gt;"&amp;O12,'Solution Category Requirements'!$A$20:$A$426,"&lt;"&amp;P12)</f>
        <v>0</v>
      </c>
      <c r="P17" s="31">
        <f>COUNTIFS('Solution Category Requirements'!$A$20:$A$426,"&gt;"&amp;P12,'Solution Category Requirements'!$A$20:$A$426,"&lt;"&amp;Q12)</f>
        <v>0</v>
      </c>
      <c r="Q17" s="31">
        <f>COUNTIFS('Solution Category Requirements'!$A$20:$A$426,"&gt;"&amp;Q12,'Solution Category Requirements'!$A$20:$A$426,"&lt;"&amp;R12)</f>
        <v>0</v>
      </c>
      <c r="R17" s="31">
        <f>COUNTIFS('Solution Category Requirements'!$A$20:$A$426,"&gt;"&amp;R12,'Solution Category Requirements'!$A$20:$A$426,"&lt;"&amp;S12)</f>
        <v>0</v>
      </c>
    </row>
    <row r="19" spans="1:20" x14ac:dyDescent="0.3">
      <c r="A19" t="s">
        <v>121</v>
      </c>
      <c r="C19" s="49">
        <f>MATCH(D12,'Solution Category Requirements'!$A$18:$A$426,0)-MATCH(C12,'Solution Category Requirements'!$A$18:$A$426,0)-1</f>
        <v>22</v>
      </c>
      <c r="D19" s="49">
        <f>MATCH(E12,'Solution Category Requirements'!$A$18:$A$426,0)-MATCH(D12,'Solution Category Requirements'!$A$18:$A$426,0)-1</f>
        <v>13</v>
      </c>
      <c r="E19" s="49">
        <f>MATCH(F12,'Solution Category Requirements'!$A$18:$A$426,0)-MATCH(E12,'Solution Category Requirements'!$A$18:$A$426,0)-1</f>
        <v>22</v>
      </c>
      <c r="F19" s="49" t="e">
        <f>MATCH(G12,'Solution Category Requirements'!$A$18:$A$426,0)-MATCH(F12,'Solution Category Requirements'!$A$18:$A$426,0)-1</f>
        <v>#N/A</v>
      </c>
      <c r="G19" s="49" t="e">
        <f>MATCH(H12,'Solution Category Requirements'!$A$18:$A$426,0)-MATCH(G12,'Solution Category Requirements'!$A$18:$A$426,0)-1</f>
        <v>#N/A</v>
      </c>
      <c r="H19" s="49" t="e">
        <f>MATCH(I12,'Solution Category Requirements'!$A$18:$A$426,0)-MATCH(H12,'Solution Category Requirements'!$A$18:$A$426,0)-1</f>
        <v>#N/A</v>
      </c>
      <c r="I19" s="49" t="e">
        <f>MATCH(J12,'Solution Category Requirements'!$A$18:$A$426,0)-MATCH(I12,'Solution Category Requirements'!$A$18:$A$426,0)-1</f>
        <v>#N/A</v>
      </c>
      <c r="J19" s="49" t="e">
        <f>MATCH(K12,'Solution Category Requirements'!$A$18:$A$426,0)-MATCH(J12,'Solution Category Requirements'!$A$18:$A$426,0)-1</f>
        <v>#N/A</v>
      </c>
      <c r="K19" s="49" t="e">
        <f>MATCH(L12,'Solution Category Requirements'!$A$18:$A$426,0)-MATCH(K12,'Solution Category Requirements'!$A$18:$A$426,0)-1</f>
        <v>#N/A</v>
      </c>
      <c r="L19" s="49" t="e">
        <f>MATCH(M12,'Solution Category Requirements'!$A$18:$A$426,0)-MATCH(L12,'Solution Category Requirements'!$A$18:$A$426,0)-1</f>
        <v>#N/A</v>
      </c>
      <c r="M19" s="49" t="e">
        <f>MATCH(N12,'Solution Category Requirements'!$A$18:$A$426,0)-MATCH(M12,'Solution Category Requirements'!$A$18:$A$426,0)-1</f>
        <v>#N/A</v>
      </c>
      <c r="N19" s="49" t="e">
        <f>MATCH(O12,'Solution Category Requirements'!$A$19:$A$426,0)-MATCH(N12,'Solution Category Requirements'!$A$19:$A$426,0)-1</f>
        <v>#N/A</v>
      </c>
      <c r="O19" s="49" t="e">
        <f>MATCH(P12,'Solution Category Requirements'!$A$20:$A$426,0)-MATCH(O12,'Solution Category Requirements'!$A$20:$A$426,0)-1</f>
        <v>#N/A</v>
      </c>
      <c r="P19" s="49" t="e">
        <f>MATCH(Q12,'Solution Category Requirements'!$A$21:$A$426,0)-MATCH(P12,'Solution Category Requirements'!$A$21:$A$426,0)-1</f>
        <v>#N/A</v>
      </c>
      <c r="Q19" s="49" t="e">
        <f>MATCH(R12,'Solution Category Requirements'!$A$22:$A$426,0)-MATCH(Q12,'Solution Category Requirements'!$A$22:$A$426,0)-1</f>
        <v>#N/A</v>
      </c>
      <c r="R19" s="49" t="e">
        <f>MATCH(S12,'Solution Category Requirements'!$A$23:$A$426,0)-MATCH(R12,'Solution Category Requirements'!$A$23:$A$426,0)-1</f>
        <v>#N/A</v>
      </c>
      <c r="T19" t="s">
        <v>122</v>
      </c>
    </row>
    <row r="20" spans="1:20" x14ac:dyDescent="0.3">
      <c r="T20" t="s">
        <v>123</v>
      </c>
    </row>
    <row r="21" spans="1:20" x14ac:dyDescent="0.3">
      <c r="A21" t="s">
        <v>124</v>
      </c>
    </row>
    <row r="22" spans="1:20" x14ac:dyDescent="0.3">
      <c r="B22" t="s">
        <v>5</v>
      </c>
      <c r="C22" t="s">
        <v>125</v>
      </c>
      <c r="D22" t="s">
        <v>126</v>
      </c>
      <c r="E22" t="s">
        <v>127</v>
      </c>
    </row>
    <row r="23" spans="1:20" x14ac:dyDescent="0.3">
      <c r="A23" t="s">
        <v>128</v>
      </c>
      <c r="B23">
        <f>'General Assessment'!A7</f>
        <v>0</v>
      </c>
      <c r="C23">
        <f>'Solution Category Requirements'!A10</f>
        <v>0</v>
      </c>
    </row>
    <row r="24" spans="1:20" x14ac:dyDescent="0.3">
      <c r="A24" t="s">
        <v>129</v>
      </c>
      <c r="B24">
        <f>'General Assessment'!A8</f>
        <v>0</v>
      </c>
      <c r="C24">
        <f>'Solution Category Requirements'!A11</f>
        <v>0</v>
      </c>
      <c r="D24">
        <f>J3</f>
        <v>5</v>
      </c>
    </row>
    <row r="25" spans="1:20" x14ac:dyDescent="0.3">
      <c r="A25" t="s">
        <v>127</v>
      </c>
      <c r="B25">
        <f>SUM(B23:B24)</f>
        <v>0</v>
      </c>
      <c r="C25">
        <f>SUM(C23:C24)</f>
        <v>0</v>
      </c>
      <c r="D25">
        <f>SUM(D23:D24)</f>
        <v>5</v>
      </c>
      <c r="E25">
        <f>SUM(B25:D25)</f>
        <v>5</v>
      </c>
    </row>
    <row r="29" spans="1:20" x14ac:dyDescent="0.3">
      <c r="A29" s="13"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B19" sqref="B19"/>
    </sheetView>
  </sheetViews>
  <sheetFormatPr defaultRowHeight="14.4" x14ac:dyDescent="0.3"/>
  <cols>
    <col min="1" max="1" width="55.44140625" bestFit="1" customWidth="1"/>
    <col min="2" max="2" width="36.77734375" customWidth="1"/>
    <col min="3" max="3" width="33" customWidth="1"/>
  </cols>
  <sheetData>
    <row r="1" spans="1:6" x14ac:dyDescent="0.3">
      <c r="A1" s="18" t="s">
        <v>130</v>
      </c>
      <c r="F1">
        <v>0</v>
      </c>
    </row>
    <row r="2" spans="1:6" x14ac:dyDescent="0.3">
      <c r="F2">
        <v>1</v>
      </c>
    </row>
    <row r="3" spans="1:6" x14ac:dyDescent="0.3">
      <c r="A3" t="s">
        <v>143</v>
      </c>
      <c r="B3" t="s">
        <v>134</v>
      </c>
      <c r="C3" t="s">
        <v>135</v>
      </c>
      <c r="F3">
        <v>2</v>
      </c>
    </row>
    <row r="4" spans="1:6" x14ac:dyDescent="0.3">
      <c r="A4" t="s">
        <v>144</v>
      </c>
      <c r="B4" t="s">
        <v>131</v>
      </c>
      <c r="C4" t="s">
        <v>132</v>
      </c>
      <c r="D4" t="s">
        <v>136</v>
      </c>
      <c r="F4">
        <v>3</v>
      </c>
    </row>
    <row r="5" spans="1:6" x14ac:dyDescent="0.3">
      <c r="A5" t="s">
        <v>145</v>
      </c>
      <c r="B5" t="s">
        <v>146</v>
      </c>
      <c r="C5" t="s">
        <v>133</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C228ED6F-3FE7-40FD-B51A-DBBCB5C47F1F}"/>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B30" sqref="B30"/>
    </sheetView>
  </sheetViews>
  <sheetFormatPr defaultColWidth="9.21875" defaultRowHeight="14.4" x14ac:dyDescent="0.3"/>
  <cols>
    <col min="1" max="1" width="14.5546875" style="1" customWidth="1"/>
    <col min="2" max="16384" width="9.21875" style="1"/>
  </cols>
  <sheetData>
    <row r="1" spans="1:1" x14ac:dyDescent="0.3">
      <c r="A1" s="1" t="s">
        <v>137</v>
      </c>
    </row>
    <row r="2" spans="1:1" x14ac:dyDescent="0.3">
      <c r="A2" s="1" t="s">
        <v>115</v>
      </c>
    </row>
    <row r="3" spans="1:1" x14ac:dyDescent="0.3">
      <c r="A3" s="1" t="s">
        <v>116</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7E17AF9B-010B-43B0-A395-66D9C973CE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93BB2C-9572-4052-B0A1-88BE5C0BA4EF}">
  <ds:schemaRefs>
    <ds:schemaRef ds:uri="http://schemas.microsoft.com/office/2006/metadata/properties"/>
    <ds:schemaRef ds:uri="388bccd0-021a-467f-a5da-ec7dfa5bc485"/>
    <ds:schemaRef ds:uri="http://purl.org/dc/terms/"/>
    <ds:schemaRef ds:uri="http://purl.org/dc/elements/1.1/"/>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2025-04-21T05:38:09Z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