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0" documentId="13_ncr:1_{60F6B289-60CC-45CF-BA3F-059D47B22FFA}" xr6:coauthVersionLast="47" xr6:coauthVersionMax="47" xr10:uidLastSave="{00000000-0000-0000-0000-000000000000}"/>
  <workbookProtection workbookAlgorithmName="SHA-512" workbookHashValue="nx4cv5A+j0KnzbcanFy1g51h6yXPt4Oyx4i4YnQciydGrS5AYR+zUYaypxhK2+QSn5jWq/45rf/1HUckD1PyPA==" workbookSaltValue="ZyN4QF4lLmfJA1bxzSE8/Q==" workbookSpinCount="100000" lockStructure="1"/>
  <bookViews>
    <workbookView xWindow="-108" yWindow="-108" windowWidth="23256" windowHeight="14976" tabRatio="697"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state="hidden"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D6" i="17"/>
  <c r="B14" i="16" s="1"/>
  <c r="C6" i="17"/>
  <c r="B6" i="17"/>
  <c r="A6" i="17"/>
  <c r="B5" i="8"/>
  <c r="B4" i="8"/>
  <c r="B2" i="8"/>
  <c r="A88" i="7"/>
  <c r="A89" i="7" s="1"/>
  <c r="A90" i="7" s="1"/>
  <c r="A91" i="7" s="1"/>
  <c r="A92" i="7" s="1"/>
  <c r="A83" i="7"/>
  <c r="A84" i="7" s="1"/>
  <c r="A85" i="7" s="1"/>
  <c r="A86" i="7" s="1"/>
  <c r="A75" i="7"/>
  <c r="A76" i="7" s="1"/>
  <c r="A77" i="7" s="1"/>
  <c r="A78" i="7" s="1"/>
  <c r="A79" i="7" s="1"/>
  <c r="A80" i="7" s="1"/>
  <c r="A81" i="7" s="1"/>
  <c r="A68" i="7"/>
  <c r="A69" i="7" s="1"/>
  <c r="A70" i="7" s="1"/>
  <c r="A71" i="7" s="1"/>
  <c r="A72" i="7" s="1"/>
  <c r="A73" i="7" s="1"/>
  <c r="A60" i="7"/>
  <c r="A61" i="7" s="1"/>
  <c r="A62" i="7" s="1"/>
  <c r="A63" i="7" s="1"/>
  <c r="A64" i="7" s="1"/>
  <c r="A65" i="7" s="1"/>
  <c r="A66" i="7" s="1"/>
  <c r="A51" i="7"/>
  <c r="A52" i="7" s="1"/>
  <c r="A53" i="7" s="1"/>
  <c r="A54" i="7" s="1"/>
  <c r="A55" i="7" s="1"/>
  <c r="A56" i="7" s="1"/>
  <c r="A57" i="7" s="1"/>
  <c r="A58" i="7" s="1"/>
  <c r="A38" i="7"/>
  <c r="A39" i="7" s="1"/>
  <c r="A40" i="7" s="1"/>
  <c r="A41" i="7" s="1"/>
  <c r="A42" i="7" s="1"/>
  <c r="A43" i="7" s="1"/>
  <c r="A44" i="7" s="1"/>
  <c r="A45" i="7" s="1"/>
  <c r="A46" i="7" s="1"/>
  <c r="A47" i="7" s="1"/>
  <c r="A48" i="7" s="1"/>
  <c r="A49" i="7" s="1"/>
  <c r="A24" i="7"/>
  <c r="A25" i="7" s="1"/>
  <c r="A26" i="7" s="1"/>
  <c r="A27" i="7" s="1"/>
  <c r="A28" i="7" s="1"/>
  <c r="A29" i="7" s="1"/>
  <c r="A30" i="7" s="1"/>
  <c r="A31" i="7" s="1"/>
  <c r="A32" i="7" s="1"/>
  <c r="A33" i="7" s="1"/>
  <c r="A34" i="7" s="1"/>
  <c r="A35" i="7" s="1"/>
  <c r="A36" i="7" s="1"/>
  <c r="A18" i="7"/>
  <c r="A19" i="7" s="1"/>
  <c r="A20" i="7" s="1"/>
  <c r="A21" i="7" s="1"/>
  <c r="C16" i="15" l="1"/>
  <c r="C2" i="16"/>
  <c r="C1" i="16"/>
  <c r="J2" i="8" l="1"/>
  <c r="J3" i="8" l="1"/>
  <c r="D24" i="8" s="1"/>
  <c r="D25" i="8" s="1"/>
  <c r="I2" i="8"/>
  <c r="I3" i="8" s="1"/>
  <c r="B8" i="2" l="1"/>
  <c r="C13" i="15" l="1"/>
  <c r="C10" i="15"/>
  <c r="C2" i="15"/>
  <c r="C1" i="15"/>
  <c r="E2" i="7"/>
  <c r="E2" i="2"/>
  <c r="B23" i="8" l="1"/>
  <c r="E1" i="7"/>
  <c r="C24" i="8" l="1"/>
  <c r="B24" i="8"/>
  <c r="B25" i="8" s="1"/>
  <c r="B3" i="8" l="1"/>
  <c r="E1" i="2"/>
  <c r="R19" i="8" l="1"/>
  <c r="E17" i="8" l="1"/>
  <c r="D17" i="8"/>
  <c r="N19" i="8"/>
  <c r="R17" i="8"/>
  <c r="J19" i="8"/>
  <c r="H17" i="8"/>
  <c r="I17" i="8"/>
  <c r="G19" i="8"/>
  <c r="D19" i="8"/>
  <c r="C19" i="8"/>
  <c r="H19" i="8"/>
  <c r="K17" i="8"/>
  <c r="F19" i="8"/>
  <c r="Q19" i="8"/>
  <c r="E19" i="8"/>
  <c r="L19" i="8"/>
  <c r="N17" i="8"/>
  <c r="O17" i="8"/>
  <c r="P17" i="8"/>
  <c r="F17" i="8"/>
  <c r="K19" i="8"/>
  <c r="O19" i="8"/>
  <c r="Q17" i="8"/>
  <c r="C17" i="8"/>
  <c r="G17" i="8"/>
  <c r="P19" i="8"/>
  <c r="M19" i="8"/>
  <c r="J17" i="8"/>
  <c r="L17" i="8"/>
  <c r="M17" i="8"/>
  <c r="I19" i="8"/>
  <c r="M16" i="8" l="1"/>
  <c r="M15" i="8"/>
  <c r="G16" i="8"/>
  <c r="G15" i="8"/>
  <c r="C15" i="8"/>
  <c r="C16" i="8"/>
  <c r="H16" i="8"/>
  <c r="H15" i="8"/>
  <c r="L15" i="8"/>
  <c r="L16" i="8"/>
  <c r="Q16" i="8"/>
  <c r="Q15" i="8"/>
  <c r="K15" i="8"/>
  <c r="K16" i="8"/>
  <c r="R15" i="8"/>
  <c r="R16" i="8"/>
  <c r="F16" i="8"/>
  <c r="F15" i="8"/>
  <c r="P16" i="8"/>
  <c r="P15" i="8"/>
  <c r="I16" i="8"/>
  <c r="I15" i="8"/>
  <c r="O16" i="8"/>
  <c r="O15" i="8"/>
  <c r="D15" i="8"/>
  <c r="D16" i="8"/>
  <c r="J15" i="8"/>
  <c r="J16" i="8"/>
  <c r="N16" i="8"/>
  <c r="N15" i="8"/>
  <c r="E16" i="8"/>
  <c r="E15" i="8"/>
  <c r="R13" i="8" l="1"/>
  <c r="R14" i="8" s="1"/>
  <c r="Q13" i="8"/>
  <c r="Q14" i="8" s="1"/>
  <c r="G13" i="8"/>
  <c r="G14" i="8" s="1"/>
  <c r="P13" i="8"/>
  <c r="P14" i="8" s="1"/>
  <c r="F13" i="8"/>
  <c r="F14" i="8" s="1"/>
  <c r="M13" i="8"/>
  <c r="M14" i="8" s="1"/>
  <c r="N13" i="8"/>
  <c r="N14" i="8" s="1"/>
  <c r="I13" i="8"/>
  <c r="I14" i="8" s="1"/>
  <c r="D13" i="8"/>
  <c r="D14" i="8" s="1"/>
  <c r="E13" i="8"/>
  <c r="E14" i="8" s="1"/>
  <c r="O13" i="8"/>
  <c r="O14" i="8" s="1"/>
  <c r="H13" i="8"/>
  <c r="H14" i="8" s="1"/>
  <c r="K13" i="8"/>
  <c r="K14" i="8" s="1"/>
  <c r="C13" i="8"/>
  <c r="J13" i="8"/>
  <c r="J14" i="8" s="1"/>
  <c r="L13" i="8"/>
  <c r="L14" i="8" s="1"/>
  <c r="C14" i="8" l="1"/>
  <c r="B13" i="8" a="1"/>
  <c r="B13" i="8" s="1"/>
  <c r="F2" i="8" l="1"/>
  <c r="N2" i="8" s="1"/>
  <c r="B14" i="8"/>
  <c r="F3" i="8" s="1"/>
  <c r="N3" i="8" s="1"/>
  <c r="B16" i="8"/>
  <c r="F5" i="8" s="1"/>
  <c r="B15" i="8"/>
  <c r="F4" i="8" s="1"/>
  <c r="C23" i="8"/>
  <c r="C25" i="8" s="1"/>
  <c r="E25" i="8" s="1"/>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16" authorId="0" shapeId="0" xr:uid="{08E53204-5612-44B6-A674-18C64465A92D}">
      <text>
        <r>
          <rPr>
            <b/>
            <sz val="9"/>
            <color indexed="81"/>
            <rFont val="Tahoma"/>
            <family val="2"/>
          </rPr>
          <t>IMDA:</t>
        </r>
        <r>
          <rPr>
            <sz val="9"/>
            <color indexed="81"/>
            <rFont val="Tahoma"/>
            <family val="2"/>
          </rPr>
          <t xml:space="preserve">
This indicates if a Requirement is Mandatory or Preferred.</t>
        </r>
      </text>
    </comment>
    <comment ref="D16"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16"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<sst xmlns="http://schemas.openxmlformats.org/spreadsheetml/2006/main" count="428" uniqueCount="166">
  <si>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</si>
  <si>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</si>
  <si>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</si>
  <si>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</si>
  <si>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</si>
  <si>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</si>
  <si>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</si>
  <si>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</si>
  <si>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</si>
  <si>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</si>
  <si>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</si>
  <si>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</si>
  <si>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</si>
  <si>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</si>
  <si>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</si>
  <si>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</si>
  <si>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</si>
  <si>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</si>
  <si>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</si>
  <si>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</si>
  <si>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</si>
  <si>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</si>
  <si>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</si>
  <si>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</si>
  <si>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Return to the top</t>
  </si>
  <si>
    <t>Preferred</t>
  </si>
  <si>
    <t xml:space="preserve">Describe how your solution can meet the solution criteria in each row. </t>
  </si>
  <si>
    <t xml:space="preserve">Can your solution allow for cloud based, mobile based and/or web-based usage?  </t>
  </si>
  <si>
    <t>Does your solution automatically trigger reminder alert when inventory level reached a pre-set low level?</t>
  </si>
  <si>
    <t>Satisfaction Survey on Digital Solution Deployed</t>
  </si>
  <si>
    <t>Instructions</t>
  </si>
  <si>
    <t>Step 1</t>
  </si>
  <si>
    <r>
      <t xml:space="preserve">Copy the Customer Satisfaction Survey Link in Cell B14 and send it to at least 5 satisfied customers. 
</t>
    </r>
    <r>
      <rPr>
        <sz val="11"/>
        <color theme="1"/>
        <rFont val="Calibri"/>
        <family val="2"/>
        <scheme val="minor"/>
      </rPr>
      <t>Note: a) If you do not see any link in B14, please go back to "General Assessment tab" and fill up "Your company name" and "Your proposed solution name".
            b) You should not modify the customer satisfaction survey link.</t>
    </r>
  </si>
  <si>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</si>
  <si>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</si>
  <si>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</si>
  <si>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</si>
  <si>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</si>
  <si>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</si>
  <si>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</si>
  <si>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</si>
  <si>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</si>
  <si>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</si>
  <si>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</si>
  <si>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</si>
  <si>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</si>
  <si>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</si>
  <si>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</si>
  <si>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</si>
  <si>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</si>
  <si>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</si>
  <si>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</si>
  <si>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</si>
  <si>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</si>
  <si>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</si>
  <si>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</si>
  <si>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</si>
  <si>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</si>
  <si>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</si>
  <si>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</si>
  <si>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</si>
  <si>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</si>
  <si>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</si>
  <si>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</si>
  <si>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</si>
  <si>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</si>
  <si>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</si>
  <si>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</si>
  <si>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</si>
  <si>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</si>
  <si>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</si>
  <si>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**Row values should be equal to "purple" row</t>
  </si>
  <si>
    <t>Otherwise, check for errors to ensure that chart in solution Category will work.</t>
  </si>
  <si>
    <t>Enterprise Resource Planning (ERP) Software for Wholesale</t>
  </si>
  <si>
    <t>Sales Management</t>
  </si>
  <si>
    <t>Purchase Management</t>
  </si>
  <si>
    <t>Accounting Management</t>
  </si>
  <si>
    <t>Inventory Management</t>
  </si>
  <si>
    <t>Distribution Management</t>
  </si>
  <si>
    <t>Customer Relationship Management</t>
  </si>
  <si>
    <t xml:space="preserve">Workforce Management </t>
  </si>
  <si>
    <t xml:space="preserve">Custom Clearance </t>
  </si>
  <si>
    <r>
      <rPr>
        <b/>
        <sz val="11"/>
        <color theme="1"/>
        <rFont val="Calibri"/>
        <family val="2"/>
        <scheme val="minor"/>
      </rPr>
      <t>Solution Category:</t>
    </r>
    <r>
      <rPr>
        <sz val="11"/>
        <color theme="1"/>
        <rFont val="Calibri"/>
        <family val="2"/>
        <scheme val="minor"/>
      </rPr>
      <t xml:space="preserve"> Enterprise Resource Planning (ERP) Software for Wholesale 
</t>
    </r>
    <r>
      <rPr>
        <b/>
        <sz val="11"/>
        <color theme="1"/>
        <rFont val="Calibri"/>
        <family val="2"/>
        <scheme val="minor"/>
      </rPr>
      <t xml:space="preserve">Solution Category Description: </t>
    </r>
    <r>
      <rPr>
        <sz val="11"/>
        <color theme="1"/>
        <rFont val="Calibri"/>
        <family val="2"/>
        <scheme val="minor"/>
      </rPr>
      <t>Provides digital software tools to automates business functions like production, sales quoting, accounting and more</t>
    </r>
  </si>
  <si>
    <r>
      <t xml:space="preserve">Does your solution contain at least </t>
    </r>
    <r>
      <rPr>
        <b/>
        <u/>
        <sz val="11"/>
        <color theme="1"/>
        <rFont val="Calibri"/>
        <family val="2"/>
        <scheme val="minor"/>
      </rPr>
      <t>four</t>
    </r>
    <r>
      <rPr>
        <sz val="11"/>
        <color theme="1"/>
        <rFont val="Calibri"/>
        <family val="2"/>
        <scheme val="minor"/>
      </rPr>
      <t xml:space="preserve"> of the following modules that are tailored to Wholesale businesses?  
(i) Sales Management  [If yes, please answer the additional questions in 2]
(ii) Purchase Management [If yes, please answer the additional questions in 3]
(iii) Accounting Management  [If yes, please answer the additional questions in 4]
(iv) Inventory Management [If yes, please answer the additional questions in 5]
(v) Distribution Management [If yes, please answer the additional questions in 6]
(vi) Customer Relationship Management [If yes, please answer the additional questions in 7]
(vii) Workforce Management [if yes, please answer the additional questions in 8]
Please also specify the included modules in the comment section. </t>
    </r>
  </si>
  <si>
    <r>
      <t xml:space="preserve">Is your solution integrated with NTP? If not, you can contact: </t>
    </r>
    <r>
      <rPr>
        <u/>
        <sz val="11"/>
        <color theme="1"/>
        <rFont val="Calibri"/>
        <family val="2"/>
        <scheme val="minor"/>
      </rPr>
      <t xml:space="preserve">Enquiry_NTP@customs.gov.sg </t>
    </r>
    <r>
      <rPr>
        <sz val="11"/>
        <color theme="1"/>
        <rFont val="Calibri"/>
        <family val="2"/>
        <scheme val="minor"/>
      </rPr>
      <t>for further discussion on integration with NTP</t>
    </r>
  </si>
  <si>
    <t>Does your solution come with AI and/or automation features, such as: 
- Ability to perform demand prediction for inventory management
- Ability to predict customer behavior and identify potential sales lead
- Ability to automate routine sales tasks (update forecasts and determine call lists)
- Ability to automate customer responses, data capture activities and follow-ups
- Ability to analyse and predict potential conversion of pipelines
- Others, please specify</t>
  </si>
  <si>
    <r>
      <t xml:space="preserve">[For Standalone Solution, Please fill in the requirements in </t>
    </r>
    <r>
      <rPr>
        <b/>
        <u/>
        <sz val="11"/>
        <color theme="1"/>
        <rFont val="Calibri"/>
        <family val="2"/>
        <scheme val="minor"/>
      </rPr>
      <t>ONE</t>
    </r>
    <r>
      <rPr>
        <b/>
        <sz val="11"/>
        <color theme="1"/>
        <rFont val="Calibri"/>
        <family val="2"/>
        <scheme val="minor"/>
      </rPr>
      <t xml:space="preserve"> of the solution categories from 2 to 9]</t>
    </r>
  </si>
  <si>
    <r>
      <rPr>
        <b/>
        <sz val="11"/>
        <color theme="1"/>
        <rFont val="Calibri"/>
        <family val="2"/>
        <scheme val="minor"/>
      </rPr>
      <t>Solution Category</t>
    </r>
    <r>
      <rPr>
        <sz val="11"/>
        <color theme="1"/>
        <rFont val="Calibri"/>
        <family val="2"/>
        <scheme val="minor"/>
      </rPr>
      <t xml:space="preserve">: Sales Management
</t>
    </r>
    <r>
      <rPr>
        <b/>
        <sz val="11"/>
        <color theme="1"/>
        <rFont val="Calibri"/>
        <family val="2"/>
        <scheme val="minor"/>
      </rPr>
      <t xml:space="preserve">Solution Category Description: </t>
    </r>
    <r>
      <rPr>
        <sz val="11"/>
        <color theme="1"/>
        <rFont val="Calibri"/>
        <family val="2"/>
        <scheme val="minor"/>
      </rPr>
      <t>Manage customers, sales orders, products and pricing information.</t>
    </r>
  </si>
  <si>
    <t>Does your solution allow businesses to manage sales activities, such as enter quotes, fulfil sales order, create shipment, track prices, apply discounts, and check available inventory?</t>
  </si>
  <si>
    <t>Does your solution allow businesses to take sales orders via various channel (e.g. via internet or mobile)?</t>
  </si>
  <si>
    <t>Does your solution enable electronic product catalogue creation with ability for admin / sales person to easily create new products for ordering or customised product catalogues for individual customers?</t>
  </si>
  <si>
    <t>Does your solution have the ability to generate online, email or SMS quotations, confirmation and invoices for orders?</t>
  </si>
  <si>
    <t>Does your solution allow online order self-management by customers, such as change of orders, change of timing, in addition of specific requirements?</t>
  </si>
  <si>
    <t>Does your solution provide online payment methods such as NETs, Visa and MasterCard?</t>
  </si>
  <si>
    <t>Does your solution offer business financing solutions and allow businesses to compare and determine the optimal financing solutions for their financing needs?</t>
  </si>
  <si>
    <t>Does your solution come with AI and/or automation features, such as: 
- Ability to automate routine sales tasks (update forecasts and determine call lists)
- Ability to automate customer responses, data capture activities and follow-ups
- Ability to analyse and predict potential conversion of pipelines
- Others, please specify</t>
  </si>
  <si>
    <r>
      <rPr>
        <b/>
        <sz val="11"/>
        <rFont val="Calibri"/>
        <family val="2"/>
        <scheme val="minor"/>
      </rPr>
      <t xml:space="preserve">Solution Category: </t>
    </r>
    <r>
      <rPr>
        <sz val="11"/>
        <rFont val="Calibri"/>
        <family val="2"/>
        <scheme val="minor"/>
      </rPr>
      <t xml:space="preserve">Purchase Management
</t>
    </r>
    <r>
      <rPr>
        <b/>
        <sz val="11"/>
        <rFont val="Calibri"/>
        <family val="2"/>
        <scheme val="minor"/>
      </rPr>
      <t xml:space="preserve">Solution Category Description: </t>
    </r>
    <r>
      <rPr>
        <sz val="11"/>
        <rFont val="Calibri"/>
        <family val="2"/>
        <scheme val="minor"/>
      </rPr>
      <t>Manage suppliers and products, and create and process purchase orders</t>
    </r>
  </si>
  <si>
    <t xml:space="preserve">Can your solution allow for cloud based, mobile based and/or web-based usage?  
</t>
  </si>
  <si>
    <t>Does your solution help businesses to manage their suppliers and purchase orders?</t>
  </si>
  <si>
    <t>Does your solution enable confirmation of supplies requirement, and if the confirmation process is customisable to meet the operational process of each company?</t>
  </si>
  <si>
    <t>Does your solution generate Purchase Order (PO) from a pre-defined list of suppliers, or enable integration to existing e-procurement portal?</t>
  </si>
  <si>
    <t>Does your solution allow integration with Inventory Modules to populate deliveries received into inventory system for stock tracking?</t>
  </si>
  <si>
    <t>Does your solution allow integration with existing accounting systems for tracking of expenses?</t>
  </si>
  <si>
    <t>Does your solution support automated purchasing workflow based on configurable procurement rules: such as stock level, logistics rules, or blanket order agreement to buy goods from a supplier at a negotiated price on a recurring basis?   If yes, please briefly describe this feature in the comment section</t>
  </si>
  <si>
    <r>
      <t xml:space="preserve">Is your solution integrated with NTP? If not, you can contact: </t>
    </r>
    <r>
      <rPr>
        <u/>
        <sz val="11"/>
        <color theme="1"/>
        <rFont val="Calibri"/>
        <family val="2"/>
        <scheme val="minor"/>
      </rPr>
      <t>Enquiry_NTP@customs.gov.sg</t>
    </r>
    <r>
      <rPr>
        <sz val="11"/>
        <color theme="1"/>
        <rFont val="Calibri"/>
        <family val="2"/>
        <scheme val="minor"/>
      </rPr>
      <t xml:space="preserve"> for further discussion on integration with NTP</t>
    </r>
  </si>
  <si>
    <t>Can your solution send and receive E-Invoices through the PEPPOL E-delivery network (For more information on National E-Invoicing Framework, you may visit https://www.imda.gov.sg/einvoice)</t>
  </si>
  <si>
    <t>Does your solution come with AI features, such as: 
- Ability to cross check invoices and flag errors or inconsistencies and trigger alert for necessary actions
- Ability to recommend suppliers based on past sourcing patterns and behaviour
- Others, please specify</t>
  </si>
  <si>
    <r>
      <rPr>
        <b/>
        <sz val="11"/>
        <rFont val="Calibri"/>
        <family val="2"/>
        <scheme val="minor"/>
      </rPr>
      <t xml:space="preserve">Solution Category: </t>
    </r>
    <r>
      <rPr>
        <sz val="11"/>
        <rFont val="Calibri"/>
        <family val="2"/>
        <scheme val="minor"/>
      </rPr>
      <t xml:space="preserve">Accounting Management
</t>
    </r>
    <r>
      <rPr>
        <b/>
        <sz val="11"/>
        <rFont val="Calibri"/>
        <family val="2"/>
        <scheme val="minor"/>
      </rPr>
      <t>Solution Category Description</t>
    </r>
    <r>
      <rPr>
        <sz val="11"/>
        <rFont val="Calibri"/>
        <family val="2"/>
        <scheme val="minor"/>
      </rPr>
      <t>: Provides account management to analyze business costs and operations</t>
    </r>
  </si>
  <si>
    <t>Does your solution enable the company to perform the following Accounting functions? 
- setup general ledger
- create journal entries
- allow reconciliations (e.g. to bank statements)
- calculate sales tax
- calculate cash flow
- generate accounts receivable summary
- generate accounts payable summary</t>
  </si>
  <si>
    <t>Does your solution come with Customer Groups Module which allows company to perform the following functions?
- setup/edit customer groups
- setup/edit terms of payment
- setup/edit modes of payment 
- setup/edit prices and discounts for different customer groups
- setup/ edit vendor contracts (e.g. payment details, quantity)</t>
  </si>
  <si>
    <t>Does your solution come with a Supplier Groups Module which allows company to perform the following functions?
- setup/edit terms of payment
- setup/edit supplier groups
- setup/edit modes of payment 
- setup/edit prices and discounts for different supplier groups</t>
  </si>
  <si>
    <t>Does your solution come with Dashboards and Reports Module which allows company to perform the following functions? 
- apply filters to analyse customer groups
- review outstanding/ageing payables 
- review outstanding/ageing receivables
- create statement of accounts
- create balance sheet 
- review overall budget
- review monthly expenses and revenue 
- present an overview of company's health with these ratios but not limited to the following: operating profit, cash ratio, net cash flow from operating activities, current ratio, gross margin, return on capital, return on sale, gearing ratio, interest cover, interest coverage ratio etc.</t>
  </si>
  <si>
    <r>
      <rPr>
        <b/>
        <sz val="11"/>
        <rFont val="Calibri"/>
        <family val="2"/>
        <scheme val="minor"/>
      </rPr>
      <t xml:space="preserve">Solution Category: </t>
    </r>
    <r>
      <rPr>
        <sz val="11"/>
        <rFont val="Calibri"/>
        <family val="2"/>
        <scheme val="minor"/>
      </rPr>
      <t xml:space="preserve">Inventory Management
</t>
    </r>
    <r>
      <rPr>
        <b/>
        <sz val="11"/>
        <rFont val="Calibri"/>
        <family val="2"/>
        <scheme val="minor"/>
      </rPr>
      <t xml:space="preserve">Solution Category Description: </t>
    </r>
    <r>
      <rPr>
        <sz val="11"/>
        <rFont val="Calibri"/>
        <family val="2"/>
        <scheme val="minor"/>
      </rPr>
      <t>Manage inventory within a warehouse - receiving, putaway, picking, packing, stocktake and movement of products</t>
    </r>
  </si>
  <si>
    <t>Does your solution come with an Inventory Management module tailored to the Wholesale businesses which contain the following functions?
- setup/edit inventory product details for different item groups (e.g. dimensions, models)
- setup/ edit various store areas for reference to inventory location (e.g. zones, aisles)
- create inventory journal logs to track movement of inventory items (e.g. date, quantity, cost, reserves, movement, location, staff log)
- create item price/discount groups
- support barcode labelling for querying product information, and optionally with RFID tag encoding for product tracking
- setup/ edit warehouse details (e.g. branches)</t>
  </si>
  <si>
    <t>Does your solution allow real time update of inventory via integration with existing Sales Management and Purchasing System, i.e. inventory updated when orders are fulfilled or inventory is stocked up? Please briefly describe how the integration is done in the comment section.</t>
  </si>
  <si>
    <t xml:space="preserve">Does your solution allow real time stock taking of inventory/assets via integration with RFID hardware, e.g. installed with RFID reader, tags, tunnel gantry? </t>
  </si>
  <si>
    <t>Does your solution come with AI features, such as: 
- Ability to perform demand prediction for inventory management
- Ability to track/count/replenish inventory using video or photo images
- Others, please specify</t>
  </si>
  <si>
    <r>
      <rPr>
        <b/>
        <sz val="11"/>
        <color theme="1"/>
        <rFont val="Calibri"/>
        <family val="2"/>
        <scheme val="minor"/>
      </rPr>
      <t xml:space="preserve">Solution Category: </t>
    </r>
    <r>
      <rPr>
        <sz val="11"/>
        <color theme="1"/>
        <rFont val="Calibri"/>
        <family val="2"/>
        <scheme val="minor"/>
      </rPr>
      <t xml:space="preserve">Distribution Management
</t>
    </r>
    <r>
      <rPr>
        <b/>
        <sz val="11"/>
        <color theme="1"/>
        <rFont val="Calibri"/>
        <family val="2"/>
        <scheme val="minor"/>
      </rPr>
      <t xml:space="preserve">Solution Category Description: </t>
    </r>
    <r>
      <rPr>
        <sz val="11"/>
        <color theme="1"/>
        <rFont val="Calibri"/>
        <family val="2"/>
        <scheme val="minor"/>
      </rPr>
      <t>Manage order fulfilments - picking, packing and delivery of products to end customers or channel partners</t>
    </r>
  </si>
  <si>
    <t>Does your solution auto-generate and optimise delivery schedules/routes according to pre-set criteria such as destination, delivering time, menu type or order size?</t>
  </si>
  <si>
    <t>Does your solution have the ability for manual intervention for adjustment of delivery schedules?</t>
  </si>
  <si>
    <t>Does your solution provide ability for tracking of delivery trucks and status of deliveries for customer service officers?</t>
  </si>
  <si>
    <t>Does your solution allow cross-border tracking of shipment and real-time updates?</t>
  </si>
  <si>
    <r>
      <rPr>
        <b/>
        <sz val="11"/>
        <color theme="1"/>
        <rFont val="Calibri"/>
        <family val="2"/>
        <scheme val="minor"/>
      </rPr>
      <t xml:space="preserve">Solution Category: </t>
    </r>
    <r>
      <rPr>
        <sz val="11"/>
        <color theme="1"/>
        <rFont val="Calibri"/>
        <family val="2"/>
        <scheme val="minor"/>
      </rPr>
      <t xml:space="preserve">Customer Relationship Management
</t>
    </r>
    <r>
      <rPr>
        <b/>
        <sz val="11"/>
        <color theme="1"/>
        <rFont val="Calibri"/>
        <family val="2"/>
        <scheme val="minor"/>
      </rPr>
      <t>Solution Category Description</t>
    </r>
    <r>
      <rPr>
        <sz val="11"/>
        <color theme="1"/>
        <rFont val="Calibri"/>
        <family val="2"/>
        <scheme val="minor"/>
      </rPr>
      <t>: Manage customers and analyse their profile, needs and preferences</t>
    </r>
  </si>
  <si>
    <t>Does your solution enable customer feedback and history tracking for better customer servicing?</t>
  </si>
  <si>
    <t>Does your solution have the ability to create and manage marketing campaigns to customer database for promotions?</t>
  </si>
  <si>
    <t>Does your solution have the ability to auto-generate promotions to specific customer for special occasion or based on customer’s order history?</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</si>
  <si>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</si>
  <si>
    <t>Does your solution come with AI and/or automation features, such as: 
- Ability to predict customer behavior and identify potential sales lead
- Ability to automate routine sales tasks (update forecasts and determine call lists)
- Ability to auomate customer responses, data capture activities and follow-ups
- Ability to analyse and predict potential conversion of pipelines
- Others, please specify</t>
  </si>
  <si>
    <r>
      <rPr>
        <b/>
        <sz val="11"/>
        <color theme="1"/>
        <rFont val="Calibri"/>
        <family val="2"/>
        <scheme val="minor"/>
      </rPr>
      <t xml:space="preserve">Solution Category: </t>
    </r>
    <r>
      <rPr>
        <sz val="11"/>
        <color theme="1"/>
        <rFont val="Calibri"/>
        <family val="2"/>
        <scheme val="minor"/>
      </rPr>
      <t xml:space="preserve">Workforce Management
</t>
    </r>
    <r>
      <rPr>
        <b/>
        <sz val="11"/>
        <color theme="1"/>
        <rFont val="Calibri"/>
        <family val="2"/>
        <scheme val="minor"/>
      </rPr>
      <t>Solution Category Description:</t>
    </r>
    <r>
      <rPr>
        <sz val="11"/>
        <color theme="1"/>
        <rFont val="Calibri"/>
        <family val="2"/>
        <scheme val="minor"/>
      </rPr>
      <t xml:space="preserve"> Manage employees through work scheduling, performance tracking and skills upgrading</t>
    </r>
  </si>
  <si>
    <t>Does your solution provide integrated time management system comprising functions such as e-leave, payroll, time and attendance and shift scheduling with generation of labour costing reports?</t>
  </si>
  <si>
    <t>Does your solution come with AI-infused capabilities, such as: 
- Ability to identify irregularities in employee hours and payroll
- Ability to predict future sources of staff turnover and employee performance
- Ability to automate and optimise roster scheduling
- Others, please specify</t>
  </si>
  <si>
    <r>
      <rPr>
        <b/>
        <sz val="11"/>
        <color theme="1"/>
        <rFont val="Calibri"/>
        <family val="2"/>
        <scheme val="minor"/>
      </rPr>
      <t>Solution Category:</t>
    </r>
    <r>
      <rPr>
        <sz val="11"/>
        <color theme="1"/>
        <rFont val="Calibri"/>
        <family val="2"/>
        <scheme val="minor"/>
      </rPr>
      <t xml:space="preserve"> Custom Clearance 
</t>
    </r>
    <r>
      <rPr>
        <b/>
        <sz val="11"/>
        <rFont val="Calibri"/>
        <family val="2"/>
        <scheme val="minor"/>
      </rPr>
      <t>Solution Category Description:</t>
    </r>
    <r>
      <rPr>
        <sz val="11"/>
        <color rgb="FFFF0000"/>
        <rFont val="Calibri"/>
        <family val="2"/>
        <scheme val="minor"/>
      </rPr>
      <t xml:space="preserve"> </t>
    </r>
    <r>
      <rPr>
        <sz val="11"/>
        <color theme="1"/>
        <rFont val="Calibri"/>
        <family val="2"/>
        <scheme val="minor"/>
      </rPr>
      <t>Manage the customs clearance process in compliance with regulations</t>
    </r>
  </si>
  <si>
    <t>Does your solution allow businesses to speed up their customs clearance processes?  Please briefly describe this feature in the comment section</t>
  </si>
  <si>
    <t>Does your solution provide information on the Harmonized Commodity (HS) code classification for export/import and the tariffs associated?</t>
  </si>
  <si>
    <t>Does your solution advise on the appropriate Free Trade Agreements (FTAs) to be used for cross border trade?</t>
  </si>
  <si>
    <t>Vendor Self-Assessment Checklist for Pre-Approval of Digital Solution: Wholesale</t>
  </si>
  <si>
    <t>Solution Category Requirements:  Wholesale</t>
  </si>
  <si>
    <r>
      <t xml:space="preserve">Please select ONLY </t>
    </r>
    <r>
      <rPr>
        <b/>
        <u/>
        <sz val="11"/>
        <color rgb="FF7030A0"/>
        <rFont val="Calibri"/>
        <family val="2"/>
        <scheme val="minor"/>
      </rPr>
      <t>ONE</t>
    </r>
    <r>
      <rPr>
        <b/>
        <sz val="11"/>
        <color theme="1"/>
        <rFont val="Calibri"/>
        <family val="2"/>
        <scheme val="minor"/>
      </rPr>
      <t xml:space="preserve"> solution category. Note: For solution proposed under "Enterprise Resource Planning (ERP) Software for Wholesale" solution category, please answer the additional questions required for modules tailored to Wholesales business.</t>
    </r>
  </si>
  <si>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</si>
  <si>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</si>
  <si>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</si>
  <si>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Enter your company UEN</t>
  </si>
  <si>
    <t>UEN of Solution Provider</t>
  </si>
  <si>
    <t>?662204622853743d7ad0d6a7=</t>
  </si>
  <si>
    <t>&amp;6594fc479fd9850012cfd85c=</t>
  </si>
  <si>
    <t xml:space="preserve">Mandatory </t>
  </si>
  <si>
    <t xml:space="preserve">Does your solution come with features, such as:  
-GST InvoiceNow Requirement  – Ability to activate GST Registered Businesses
-GST InvoiceNow Requirement  – Ability to extract and package Invoice Data
-GST InvoiceNow Requirement  – Ability to transmit GST relevant Invoice Data
-GST InvoiceNow Requirement  – Ability to provide reconciliation feature
Note: 
[1] From 1st April 2025, this requirement will be mandatory  for solution generating or processing invoices. Please ensure the necessary certification is received from e-invoice team before submitting this application. </t>
  </si>
  <si>
    <t>Preferred [Mandatory from 1st April 2025]</t>
  </si>
  <si>
    <t>Can your solution send and receive e-invoice through the PEPPOL E-Delivery network? (For more information on the National E-Invoicing Framework, you may visit https://www.imda.gov.sg/einvoice)
Note: 
[1] Please provide compliance to the following requirement only if your solution generates or processes invoices, otherwise please select "No"</t>
  </si>
  <si>
    <t xml:space="preserve">Does your solution come with features, such as:  
-GST InvoiceNow Requirement  – Ability to activate GST Registered Businesses
-GST InvoiceNow Requirement  – Ability to extract and package Invoice Data
-GST InvoiceNow Requirement  – Ability to transmit GST relevant Invoice Data
-GST InvoiceNow Requirement  – Ability to provide reconciliation feature
Note: 
[1] Please provide compliance to the following requirement only if your solution generates or processes invoices, otherwise please select "No".
[2] From 1st April 2025, this requirement will be mandatory  for solution generating or processing invoices. Please ensure the necessary certification is received from e-invoice team before submitting this application. </t>
  </si>
  <si>
    <t>Does your solution come with features, such as: 
- Ability to send Peppol Invoice Response documents 
- Ability to receive Peppol Invoice Response documents and process them to display the correct invoice status
- Ability to receive Peppol Order documents and process them
- Ability to convert incoming Peppol Order documents into an Invoice 
Note: 
[1] Please provide compliance to the following requirement only if your solution generates or processes invoices, otherwise please select "No".</t>
  </si>
  <si>
    <t xml:space="preserve">Does your solution come with features, such as: 
- Ability to send Peppol Invoice Response documents 
- Ability to receive Peppol Invoice Response documents and process them to display the correct invoice status
- Ability to receive Peppol Order documents and process them
- Ability to convert incoming Peppol Order documents into an Invoice </t>
  </si>
  <si>
    <t>Does your solution come with features, such as: 
- Ability to send Peppol Invoice Response documents 
- Ability to receive Peppol Invoice Response documents and process them to display the correct invoice status
- Ability to receive Peppol Order documents and process them
- Ability to convert incoming Peppol Order documents into an Invoice</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</si>
  <si>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</si>
  <si>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</si>
  <si>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</si>
  <si>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</si>
  <si>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</si>
  <si>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</si>
  <si>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</si>
  <si>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</si>
  <si>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t xml:space="preserve">There are a total of 4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</si>
  <si>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</si>
  <si>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</si>
  <si>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25-2.0</t>
  </si>
  <si>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"Wholesale"</t>
    </r>
    <r>
      <rPr>
        <sz val="11"/>
        <rFont val="Calibri"/>
        <family val="2"/>
        <scheme val="minor"/>
      </rPr>
      <t xml:space="preserve"> Sector
Note: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</si>
</sst>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1"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u/>
      <sz val="11"/>
      <color theme="1"/>
      <name val="Calibri"/>
      <family val="2"/>
      <scheme val="minor"/>
    </font>
    <font>
      <sz val="11"/>
      <name val="Calibri"/>
      <family val="2"/>
      <scheme val="minor"/>
    </font>
    <font>
      <b/>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s>
  <cellStyleXfs count="4">
    <xf numFmtId="0" fontId="0" fillId="0" borderId="0"/>
    <xf numFmtId="9" fontId="8" fillId="0" borderId="0" applyFont="0" applyFill="0" applyBorder="0" applyAlignment="0" applyProtection="0"/>
    <xf numFmtId="0" fontId="14" fillId="0" borderId="0" applyNumberFormat="0" applyFill="0" applyBorder="0" applyAlignment="0" applyProtection="0"/>
    <xf numFmtId="0" fontId="8" fillId="0" borderId="0"/>
  </cellStyleXfs>
  <cellXfs count="101">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2" fillId="0" borderId="1" xfId="0" applyFont="1" applyBorder="1" applyAlignment="1">
      <alignmen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0" fillId="0" borderId="1" xfId="0" applyBorder="1" applyAlignment="1">
      <alignment horizontal="left" vertical="top" wrapText="1"/>
    </xf>
    <xf numFmtId="0" fontId="11" fillId="0" borderId="1" xfId="0" applyFont="1" applyBorder="1" applyAlignment="1">
      <alignment horizontal="left" vertical="top" wrapText="1"/>
    </xf>
    <xf numFmtId="0" fontId="1" fillId="2" borderId="0" xfId="0" applyFont="1" applyFill="1" applyAlignment="1">
      <alignment vertical="center"/>
    </xf>
    <xf numFmtId="0" fontId="11" fillId="3" borderId="1" xfId="0" applyFont="1" applyFill="1" applyBorder="1" applyAlignment="1">
      <alignment vertical="top" wrapText="1"/>
    </xf>
    <xf numFmtId="0" fontId="11" fillId="3" borderId="1" xfId="0" applyFont="1" applyFill="1" applyBorder="1" applyAlignment="1">
      <alignment horizontal="left" vertical="top" wrapText="1"/>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0" fontId="0" fillId="3" borderId="1" xfId="0" applyFill="1" applyBorder="1" applyAlignment="1">
      <alignment horizontal="left" vertical="top"/>
    </xf>
    <xf numFmtId="0" fontId="0" fillId="3" borderId="1" xfId="0" applyFill="1" applyBorder="1" applyAlignment="1">
      <alignment horizontal="left" vertical="top" wrapText="1"/>
    </xf>
    <xf numFmtId="1" fontId="0" fillId="3" borderId="1" xfId="0" applyNumberFormat="1" applyFill="1" applyBorder="1" applyAlignment="1">
      <alignment horizontal="left" vertical="top" wrapText="1"/>
    </xf>
    <xf numFmtId="0" fontId="0" fillId="3" borderId="2" xfId="0" applyFill="1" applyBorder="1" applyAlignment="1">
      <alignment horizontal="left" vertical="top" wrapText="1"/>
    </xf>
    <xf numFmtId="0" fontId="0" fillId="3" borderId="1" xfId="0" applyFill="1" applyBorder="1" applyAlignment="1">
      <alignment vertical="top" wrapText="1"/>
    </xf>
    <xf numFmtId="0" fontId="0" fillId="0" borderId="4" xfId="0" applyBorder="1" applyAlignment="1">
      <alignment horizontal="left" vertical="top" wrapText="1"/>
    </xf>
    <xf numFmtId="0" fontId="0" fillId="0" borderId="4" xfId="0" applyBorder="1" applyAlignment="1">
      <alignment vertical="top" wrapText="1"/>
    </xf>
    <xf numFmtId="0" fontId="0" fillId="0" borderId="7" xfId="0" applyBorder="1" applyAlignment="1">
      <alignment horizontal="lef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4" fillId="0" borderId="0" xfId="2" applyAlignment="1">
      <alignment horizontal="left" vertical="top"/>
    </xf>
    <xf numFmtId="0" fontId="14"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2" fillId="0" borderId="0" xfId="0" applyFont="1" applyAlignment="1" applyProtection="1">
      <alignment vertical="top"/>
      <protection locked="0"/>
    </xf>
    <xf numFmtId="0" fontId="14" fillId="0" borderId="0" xfId="2"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5" borderId="1" xfId="0" applyFill="1" applyBorder="1" applyAlignment="1">
      <alignment horizontal="left" vertical="top" wrapText="1"/>
    </xf>
    <xf numFmtId="0" fontId="0" fillId="5" borderId="6" xfId="0" applyFill="1" applyBorder="1" applyAlignment="1">
      <alignment horizontal="left" vertical="top" wrapText="1"/>
    </xf>
    <xf numFmtId="0" fontId="0" fillId="0" borderId="11" xfId="0" applyBorder="1"/>
    <xf numFmtId="0" fontId="0" fillId="0" borderId="12" xfId="0" applyBorder="1"/>
    <xf numFmtId="0" fontId="16" fillId="4" borderId="13" xfId="0" applyFont="1" applyFill="1" applyBorder="1" applyAlignment="1">
      <alignment horizontal="center" vertical="center"/>
    </xf>
    <xf numFmtId="0" fontId="15" fillId="3" borderId="8" xfId="0" applyFont="1" applyFill="1" applyBorder="1"/>
    <xf numFmtId="0" fontId="14" fillId="0" borderId="13" xfId="2" applyFill="1" applyBorder="1" applyAlignment="1">
      <alignment vertical="top"/>
    </xf>
    <xf numFmtId="0" fontId="2" fillId="3" borderId="8" xfId="0" applyFont="1" applyFill="1" applyBorder="1"/>
    <xf numFmtId="0" fontId="2" fillId="3" borderId="10" xfId="0" applyFont="1" applyFill="1" applyBorder="1"/>
    <xf numFmtId="0" fontId="2" fillId="3" borderId="9" xfId="0" applyFont="1" applyFill="1" applyBorder="1"/>
    <xf numFmtId="0" fontId="18"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4" fillId="0" borderId="0" xfId="2" applyFill="1" applyAlignment="1" applyProtection="1">
      <alignment vertical="top" wrapText="1"/>
      <protection locked="0"/>
    </xf>
    <xf numFmtId="0" fontId="0" fillId="0" borderId="0" xfId="0" applyAlignment="1" applyProtection="1">
      <alignment vertical="top" wrapText="1"/>
      <protection locked="0"/>
    </xf>
    <xf numFmtId="0" fontId="14"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11"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0" fillId="0" borderId="1" xfId="0" applyBorder="1" applyAlignment="1">
      <alignment horizontal="left" vertical="top"/>
    </xf>
    <xf numFmtId="0" fontId="0" fillId="0" borderId="1" xfId="0" applyBorder="1" applyAlignment="1" applyProtection="1">
      <alignment horizontal="left" vertical="top"/>
      <protection locked="0"/>
    </xf>
    <xf numFmtId="0" fontId="0" fillId="8" borderId="0" xfId="0" applyFill="1" applyAlignment="1">
      <alignment vertical="top"/>
    </xf>
    <xf numFmtId="1" fontId="0" fillId="0" borderId="0" xfId="0" quotePrefix="1" applyNumberFormat="1"/>
    <xf numFmtId="0" fontId="14" fillId="0" borderId="0" xfId="2" applyAlignment="1">
      <alignment vertical="top"/>
    </xf>
    <xf numFmtId="0" fontId="11" fillId="0" borderId="1" xfId="0" applyFont="1" applyBorder="1" applyAlignment="1">
      <alignment horizontal="left" vertical="top"/>
    </xf>
    <xf numFmtId="0" fontId="0" fillId="0" borderId="14" xfId="0" applyBorder="1" applyAlignment="1">
      <alignment horizontal="left" vertical="top" wrapText="1"/>
    </xf>
    <xf numFmtId="0" fontId="11" fillId="0" borderId="5" xfId="0" applyFont="1" applyBorder="1" applyAlignment="1">
      <alignment horizontal="left" vertical="top"/>
    </xf>
    <xf numFmtId="0" fontId="11" fillId="0" borderId="7" xfId="0" applyFont="1" applyBorder="1" applyAlignment="1">
      <alignment horizontal="left" vertical="top" wrapText="1"/>
    </xf>
    <xf numFmtId="0" fontId="0" fillId="0" borderId="5" xfId="0" applyBorder="1" applyAlignment="1">
      <alignment horizontal="left" vertical="top"/>
    </xf>
    <xf numFmtId="0" fontId="0" fillId="7" borderId="1" xfId="0" applyFill="1" applyBorder="1" applyAlignment="1" applyProtection="1">
      <alignment vertical="top"/>
      <protection locked="0"/>
    </xf>
    <xf numFmtId="0" fontId="9" fillId="0" borderId="4" xfId="0" applyFont="1" applyBorder="1" applyAlignment="1">
      <alignment vertical="top" wrapText="1"/>
    </xf>
    <xf numFmtId="0" fontId="9" fillId="0" borderId="1" xfId="0" applyFont="1" applyBorder="1" applyAlignment="1">
      <alignment vertical="top" wrapText="1"/>
    </xf>
    <xf numFmtId="0" fontId="11" fillId="0" borderId="4" xfId="0" applyFont="1" applyBorder="1" applyAlignment="1">
      <alignment vertical="top" wrapText="1"/>
    </xf>
    <xf numFmtId="0" fontId="0" fillId="0" borderId="6" xfId="0" applyBorder="1" applyAlignment="1">
      <alignment vertical="top" wrapText="1"/>
    </xf>
    <xf numFmtId="0" fontId="9" fillId="0" borderId="6" xfId="0" applyFont="1" applyBorder="1" applyAlignment="1">
      <alignment vertical="top" wrapText="1"/>
    </xf>
    <xf numFmtId="0" fontId="9" fillId="5" borderId="1" xfId="0" applyFont="1" applyFill="1" applyBorder="1" applyAlignment="1">
      <alignment horizontal="left" vertical="top" wrapText="1"/>
    </xf>
    <xf numFmtId="0" fontId="14" fillId="5" borderId="1" xfId="2" applyFill="1" applyBorder="1" applyAlignment="1" applyProtection="1">
      <alignment vertical="top" wrapText="1"/>
    </xf>
    <xf numFmtId="164" fontId="3" fillId="0" borderId="0" xfId="0" applyNumberFormat="1" applyFont="1" applyAlignment="1">
      <alignment horizontal="right" vertical="top"/>
    </xf>
    <xf numFmtId="0" fontId="1" fillId="2" borderId="0" xfId="0" applyFont="1" applyFill="1" applyAlignment="1">
      <alignment horizontal="left" vertical="center"/>
    </xf>
    <xf numFmtId="0" fontId="0" fillId="0" borderId="0" xfId="0" applyAlignment="1">
      <alignment horizontal="left" vertical="top" wrapText="1"/>
    </xf>
    <xf numFmtId="1" fontId="2" fillId="3" borderId="2" xfId="0" applyNumberFormat="1" applyFont="1" applyFill="1" applyBorder="1" applyAlignment="1">
      <alignment horizontal="center" vertical="top" wrapText="1"/>
    </xf>
    <xf numFmtId="1" fontId="2" fillId="3" borderId="3" xfId="0" applyNumberFormat="1" applyFont="1" applyFill="1" applyBorder="1" applyAlignment="1">
      <alignment horizontal="center" vertical="top" wrapText="1"/>
    </xf>
    <xf numFmtId="1" fontId="2" fillId="3" borderId="4" xfId="0" applyNumberFormat="1" applyFont="1" applyFill="1" applyBorder="1" applyAlignment="1">
      <alignment horizontal="center" vertical="top" wrapText="1"/>
    </xf>
    <xf numFmtId="0" fontId="11" fillId="0" borderId="0" xfId="0" applyFont="1" applyAlignment="1">
      <alignment horizontal="left" vertical="top" wrapText="1"/>
    </xf>
  </cellXfs>
  <cellStyles count="4">
    <cellStyle name="Hyperlink" xfId="2" builtinId="8"/>
    <cellStyle name="Normal" xfId="0" builtinId="0"/>
    <cellStyle name="Normal 2" xfId="3" xr:uid="{A11CF2ED-CE27-4117-86AB-7DA2B37978E8}"/>
    <cellStyle name="Percent" xfId="1" builtinId="5"/>
  </cellStyles>
  <dxfs count="22">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BD92DE"/>
      <color rgb="FFEDE2F6"/>
      <color rgb="FFFF9999"/>
      <color rgb="FFF1E8F8"/>
      <color rgb="FFDCC5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2.png"/><Relationship Id="rId5" Type="http://schemas.openxmlformats.org/officeDocument/2006/relationships/chart" Target="../charts/chart6.xml"/><Relationship Id="rId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1123950</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2245" y="3536105"/>
          <a:ext cx="693742" cy="821060"/>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3752850</xdr:colOff>
      <xdr:row>2</xdr:row>
      <xdr:rowOff>57150</xdr:rowOff>
    </xdr:from>
    <xdr:to>
      <xdr:col>5</xdr:col>
      <xdr:colOff>17145</xdr:colOff>
      <xdr:row>2</xdr:row>
      <xdr:rowOff>352605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twoCellAnchor editAs="oneCell">
    <xdr:from>
      <xdr:col>4</xdr:col>
      <xdr:colOff>3457575</xdr:colOff>
      <xdr:row>86</xdr:row>
      <xdr:rowOff>19050</xdr:rowOff>
    </xdr:from>
    <xdr:to>
      <xdr:col>4</xdr:col>
      <xdr:colOff>4371340</xdr:colOff>
      <xdr:row>87</xdr:row>
      <xdr:rowOff>151</xdr:rowOff>
    </xdr:to>
    <xdr:sp macro="" textlink="">
      <xdr:nvSpPr>
        <xdr:cNvPr id="2" name="Object 46" hidden="1">
          <a:extLst>
            <a:ext uri="{63B3BB69-23CF-44E3-9099-C40C66FF867C}">
              <a14:compatExt xmlns:a14="http://schemas.microsoft.com/office/drawing/2010/main" spid="_x0000_s7214"/>
            </a:ext>
            <a:ext uri="{FF2B5EF4-FFF2-40B4-BE49-F238E27FC236}">
              <a16:creationId xmlns:a16="http://schemas.microsoft.com/office/drawing/2014/main" id="{DE1D341A-08FB-429E-874F-C2A225B55EEA}"/>
            </a:ext>
          </a:extLst>
        </xdr:cNvPr>
        <xdr:cNvSpPr/>
      </xdr:nvSpPr>
      <xdr:spPr bwMode="auto">
        <a:xfrm>
          <a:off x="12836525" y="46526450"/>
          <a:ext cx="914400" cy="6848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76200</xdr:colOff>
      <xdr:row>83</xdr:row>
      <xdr:rowOff>2524125</xdr:rowOff>
    </xdr:from>
    <xdr:to>
      <xdr:col>4</xdr:col>
      <xdr:colOff>990600</xdr:colOff>
      <xdr:row>85</xdr:row>
      <xdr:rowOff>106862</xdr:rowOff>
    </xdr:to>
    <xdr:sp macro="" textlink="">
      <xdr:nvSpPr>
        <xdr:cNvPr id="4" name="Object 54" hidden="1">
          <a:extLst>
            <a:ext uri="{63B3BB69-23CF-44E3-9099-C40C66FF867C}">
              <a14:compatExt xmlns:a14="http://schemas.microsoft.com/office/drawing/2010/main" spid="_x0000_s7222"/>
            </a:ext>
            <a:ext uri="{FF2B5EF4-FFF2-40B4-BE49-F238E27FC236}">
              <a16:creationId xmlns:a16="http://schemas.microsoft.com/office/drawing/2014/main" id="{D87F6C2B-6678-4BDE-B1C8-4CDE01665523}"/>
            </a:ext>
          </a:extLst>
        </xdr:cNvPr>
        <xdr:cNvSpPr/>
      </xdr:nvSpPr>
      <xdr:spPr bwMode="auto">
        <a:xfrm>
          <a:off x="9455150" y="43741975"/>
          <a:ext cx="914400" cy="6821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123825</xdr:colOff>
      <xdr:row>83</xdr:row>
      <xdr:rowOff>3819525</xdr:rowOff>
    </xdr:from>
    <xdr:to>
      <xdr:col>4</xdr:col>
      <xdr:colOff>1040765</xdr:colOff>
      <xdr:row>85</xdr:row>
      <xdr:rowOff>18597</xdr:rowOff>
    </xdr:to>
    <xdr:sp macro="" textlink="">
      <xdr:nvSpPr>
        <xdr:cNvPr id="5" name="Object 55" hidden="1">
          <a:extLst>
            <a:ext uri="{63B3BB69-23CF-44E3-9099-C40C66FF867C}">
              <a14:compatExt xmlns:a14="http://schemas.microsoft.com/office/drawing/2010/main" spid="_x0000_s7223"/>
            </a:ext>
            <a:ext uri="{FF2B5EF4-FFF2-40B4-BE49-F238E27FC236}">
              <a16:creationId xmlns:a16="http://schemas.microsoft.com/office/drawing/2014/main" id="{FE459563-90E5-4EAF-83C7-B184D8861108}"/>
            </a:ext>
          </a:extLst>
        </xdr:cNvPr>
        <xdr:cNvSpPr/>
      </xdr:nvSpPr>
      <xdr:spPr bwMode="auto">
        <a:xfrm>
          <a:off x="9502775" y="43741975"/>
          <a:ext cx="914400" cy="5932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26670</xdr:colOff>
      <xdr:row>2</xdr:row>
      <xdr:rowOff>46629</xdr:rowOff>
    </xdr:from>
    <xdr:to>
      <xdr:col>2</xdr:col>
      <xdr:colOff>952499</xdr:colOff>
      <xdr:row>2</xdr:row>
      <xdr:rowOff>368171</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33170" y="408579"/>
          <a:ext cx="925829" cy="321542"/>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09842" y="1620333"/>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#REF!</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6030" y="3864552"/>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6505" y="5963516"/>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#REF!</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85541" y="8081529"/>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21" dataDxfId="20">
  <autoFilter ref="A1:A3" xr:uid="{6CB28B83-0958-4829-B5AC-9043E61AF0FB}"/>
  <tableColumns count="1">
    <tableColumn id="1" xr3:uid="{C4ED7A2D-A909-482F-B633-9A001FF0A9D5}" name="Please select" dataDxfId="19"/>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5546875" style="1" customWidth="1"/>
    <col min="2" max="2" width="146.44140625" style="1" customWidth="1"/>
    <col min="3" max="3" width="20.44140625" style="1" customWidth="1"/>
    <col min="4" max="4" width="2.5546875" style="1" customWidth="1"/>
    <col min="5" max="16384" width="9.21875" style="1" hidden="1"/>
  </cols>
  <sheetData>
    <row r="1" spans="1:4" x14ac:dyDescent="0.3">
      <c r="A1" s="36" t="s">
        <v>0</v>
      </c>
      <c r="C1" s="5" t="s">
        <v>164</v>
      </c>
    </row>
    <row r="2" spans="1:4" x14ac:dyDescent="0.3">
      <c r="C2" s="94">
        <v>45778</v>
      </c>
    </row>
    <row r="3" spans="1:4" ht="32.1" customHeight="1" x14ac:dyDescent="0.3">
      <c r="A3" s="95" t="s">
        <v>135</v>
      </c>
      <c r="B3" s="95"/>
      <c r="C3" s="25"/>
      <c r="D3" s="6"/>
    </row>
    <row r="4" spans="1:4" ht="19.5" customHeight="1" x14ac:dyDescent="0.3"/>
    <row r="5" spans="1:4" ht="28.8" x14ac:dyDescent="0.3">
      <c r="A5" s="3">
        <v>1</v>
      </c>
      <c r="B5" s="69" t="s">
        <v>160</v>
      </c>
      <c r="C5" s="4"/>
    </row>
    <row r="6" spans="1:4" s="38" customFormat="1" ht="22.5" customHeight="1" x14ac:dyDescent="0.3">
      <c r="A6" s="60"/>
      <c r="B6" s="61" t="s">
        <v>1</v>
      </c>
      <c r="C6" s="62"/>
    </row>
    <row r="7" spans="1:4" s="38" customFormat="1" x14ac:dyDescent="0.3">
      <c r="A7" s="60">
        <v>2</v>
      </c>
      <c r="B7" s="63" t="s">
        <v>2</v>
      </c>
      <c r="C7" s="62"/>
    </row>
    <row r="8" spans="1:4" ht="86.4" x14ac:dyDescent="0.3">
      <c r="A8" s="3">
        <v>3</v>
      </c>
      <c r="B8" s="69" t="s">
        <v>161</v>
      </c>
      <c r="C8" s="4"/>
    </row>
    <row r="9" spans="1:4" ht="69.75" customHeight="1" x14ac:dyDescent="0.3">
      <c r="A9" s="3">
        <v>4</v>
      </c>
      <c r="B9" s="4" t="s">
        <v>162</v>
      </c>
      <c r="C9" s="4"/>
    </row>
    <row r="10" spans="1:4" x14ac:dyDescent="0.3">
      <c r="A10" s="3">
        <v>5</v>
      </c>
      <c r="B10" s="4" t="s">
        <v>3</v>
      </c>
      <c r="C10" s="4"/>
    </row>
    <row r="11" spans="1:4" ht="33" customHeight="1" x14ac:dyDescent="0.3">
      <c r="B11" s="59" t="s">
        <v>4</v>
      </c>
    </row>
    <row r="12" spans="1:4" x14ac:dyDescent="0.3"/>
    <row r="13" spans="1:4" s="78" customFormat="1" x14ac:dyDescent="0.3"/>
    <row r="14" spans="1:4" s="78" customFormat="1" x14ac:dyDescent="0.3"/>
    <row r="15" spans="1:4" s="78" customFormat="1" x14ac:dyDescent="0.3"/>
    <row r="16" spans="1:4" s="78" customFormat="1" x14ac:dyDescent="0.3"/>
    <row r="17" s="78" customFormat="1" x14ac:dyDescent="0.3"/>
    <row r="18" s="78" customFormat="1" x14ac:dyDescent="0.3"/>
    <row r="19" s="78" customFormat="1" x14ac:dyDescent="0.3"/>
    <row r="20" s="78" customFormat="1" x14ac:dyDescent="0.3"/>
    <row r="21" s="78" customFormat="1" x14ac:dyDescent="0.3"/>
    <row r="22" s="78" customFormat="1" x14ac:dyDescent="0.3"/>
    <row r="23" s="78" customFormat="1" x14ac:dyDescent="0.3"/>
    <row r="24" s="78" customFormat="1" x14ac:dyDescent="0.3"/>
    <row r="25" s="78" customFormat="1" x14ac:dyDescent="0.3"/>
    <row r="26" s="78" customFormat="1" x14ac:dyDescent="0.3"/>
    <row r="27" s="78" customFormat="1" x14ac:dyDescent="0.3"/>
    <row r="28" s="78" customFormat="1" x14ac:dyDescent="0.3"/>
    <row r="29" s="78" customFormat="1" x14ac:dyDescent="0.3"/>
    <row r="30" s="78" customFormat="1" x14ac:dyDescent="0.3"/>
    <row r="31" s="78" customFormat="1" x14ac:dyDescent="0.3"/>
    <row r="32" s="78" customFormat="1" x14ac:dyDescent="0.3"/>
    <row r="33" s="78" customFormat="1" x14ac:dyDescent="0.3"/>
    <row r="34" s="78" customFormat="1" x14ac:dyDescent="0.3"/>
    <row r="35" s="78" customFormat="1" hidden="1" x14ac:dyDescent="0.3"/>
    <row r="36" s="78" customFormat="1" hidden="1" x14ac:dyDescent="0.3"/>
    <row r="37" s="78" customFormat="1" hidden="1" x14ac:dyDescent="0.3"/>
    <row r="38" s="78" customFormat="1" hidden="1" x14ac:dyDescent="0.3"/>
    <row r="39" s="78" customFormat="1" hidden="1" x14ac:dyDescent="0.3"/>
    <row r="40" s="78" customFormat="1" hidden="1" x14ac:dyDescent="0.3"/>
    <row r="41" s="78" customFormat="1" hidden="1" x14ac:dyDescent="0.3"/>
    <row r="42" s="78" customFormat="1" hidden="1" x14ac:dyDescent="0.3"/>
    <row r="43" s="78" customFormat="1" hidden="1" x14ac:dyDescent="0.3"/>
    <row r="44" s="78" customFormat="1" hidden="1" x14ac:dyDescent="0.3"/>
    <row r="45" s="78" customFormat="1" hidden="1" x14ac:dyDescent="0.3"/>
    <row r="46" s="78" customFormat="1" hidden="1" x14ac:dyDescent="0.3"/>
    <row r="47" s="78" customFormat="1" hidden="1" x14ac:dyDescent="0.3"/>
    <row r="48" s="78" customFormat="1" hidden="1" x14ac:dyDescent="0.3"/>
  </sheetData>
  <sheetProtection algorithmName="SHA-512" hashValue="gBI4oikBuhJU6vGGCb5lqicxN38u9V003Ml9ZrJB8i06SgN2lFaawPdxXg5XCv9D4szieHH9FIqP/x6o/p3iVA==" saltValue="356lxiOARQSa1kjauPVIhw==" spinCount="100000" sheet="1" formatRows="0" insertColumns="0"/>
  <mergeCells count="1">
    <mergeCell ref="A3:B3"/>
  </mergeCells>
  <hyperlinks>
    <hyperlink ref="A1" r:id="rId1" xr:uid="{31F41907-8E88-4A78-9CFC-B635B6FCC34D}"/>
    <hyperlink ref="B7" r:id="rId2" xr:uid="{0CE61AF7-DCA8-4CBC-8686-6EA086E330A3}"/>
    <hyperlink ref="B6" r:id="rId3" display="If you have not performed a vendor onboarding eligibility assessment, please visit https://go.gov.sg/vsa and ensure that you have passed all criteria." xr:uid="{CAA5EC82-6A39-4AF6-A62C-403503C8DD99}"/>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47"/>
  <sheetViews>
    <sheetView showGridLines="0" zoomScale="85" zoomScaleNormal="85" workbookViewId="0">
      <selection activeCell="A3" sqref="A3:F3"/>
    </sheetView>
  </sheetViews>
  <sheetFormatPr defaultColWidth="0" defaultRowHeight="14.4" zeroHeight="1" x14ac:dyDescent="0.3"/>
  <cols>
    <col min="1" max="1" width="6.5546875" style="3" customWidth="1"/>
    <col min="2" max="2" width="123.44140625" style="1" customWidth="1"/>
    <col min="3" max="3" width="18.5546875" style="1" customWidth="1"/>
    <col min="4" max="4" width="12.5546875" style="1" customWidth="1"/>
    <col min="5" max="5" width="69.5546875" style="1" customWidth="1"/>
    <col min="6" max="6" width="2.5546875" style="1" customWidth="1"/>
    <col min="7" max="16384" width="9.21875" style="1" hidden="1"/>
  </cols>
  <sheetData>
    <row r="1" spans="1:6" x14ac:dyDescent="0.3">
      <c r="A1" s="36" t="s">
        <v>0</v>
      </c>
      <c r="E1" s="10" t="str">
        <f>Instructions!$C$1</f>
        <v>Version: 25-2.0</v>
      </c>
      <c r="F1" s="5"/>
    </row>
    <row r="2" spans="1:6" x14ac:dyDescent="0.3">
      <c r="E2" s="34">
        <f>Instructions!C2</f>
        <v>45778</v>
      </c>
      <c r="F2" s="5"/>
    </row>
    <row r="3" spans="1:6" s="7" customFormat="1" ht="32.1" customHeight="1" x14ac:dyDescent="0.3">
      <c r="A3" s="95" t="s">
        <v>5</v>
      </c>
      <c r="B3" s="95"/>
      <c r="C3" s="95"/>
      <c r="D3" s="95"/>
      <c r="E3" s="95"/>
      <c r="F3" s="95"/>
    </row>
    <row r="4" spans="1:6" x14ac:dyDescent="0.3"/>
    <row r="5" spans="1:6" ht="139.5" customHeight="1" x14ac:dyDescent="0.3">
      <c r="A5" s="96" t="s">
        <v>163</v>
      </c>
      <c r="B5" s="96"/>
      <c r="C5" s="96"/>
      <c r="D5" s="96"/>
      <c r="E5" s="96"/>
    </row>
    <row r="6" spans="1:6" x14ac:dyDescent="0.3">
      <c r="A6" s="9" t="s">
        <v>6</v>
      </c>
      <c r="B6" s="8"/>
      <c r="C6" s="8"/>
      <c r="D6" s="8"/>
      <c r="E6" s="8"/>
    </row>
    <row r="7" spans="1:6" ht="24" customHeight="1" x14ac:dyDescent="0.3">
      <c r="A7" s="73"/>
      <c r="B7" s="8" t="s">
        <v>7</v>
      </c>
      <c r="C7" s="22"/>
      <c r="D7" s="8"/>
      <c r="E7" s="8"/>
    </row>
    <row r="8" spans="1:6" ht="47.25" customHeight="1" x14ac:dyDescent="0.3">
      <c r="A8" s="74">
        <f>COUNTIFS(C12:C21, "Mandatory", D12:D21, "No")</f>
        <v>0</v>
      </c>
      <c r="B8" s="22" t="str">
        <f>IF(A8&gt;0,"Error! You have indicated [No] for at least 1 of the Mandatory requirements. All Mandatory requirements must be met. Please do not proceed until all requirements can be met.","")</f>
        <v/>
      </c>
      <c r="C8" s="22"/>
      <c r="D8" s="8"/>
      <c r="E8" s="8"/>
    </row>
    <row r="9" spans="1:6" ht="112.5" customHeight="1" x14ac:dyDescent="0.3">
      <c r="D9" s="8"/>
      <c r="E9" s="8"/>
    </row>
    <row r="10" spans="1:6" x14ac:dyDescent="0.3">
      <c r="D10" s="8"/>
      <c r="E10" s="8"/>
    </row>
    <row r="11" spans="1:6" s="2" customFormat="1" x14ac:dyDescent="0.3">
      <c r="A11" s="15" t="s">
        <v>8</v>
      </c>
      <c r="B11" s="16" t="s">
        <v>9</v>
      </c>
      <c r="C11" s="16" t="s">
        <v>10</v>
      </c>
      <c r="D11" s="16" t="s">
        <v>11</v>
      </c>
      <c r="E11" s="16" t="s">
        <v>12</v>
      </c>
    </row>
    <row r="12" spans="1:6" s="2" customFormat="1" ht="28.8" x14ac:dyDescent="0.3">
      <c r="A12" s="75">
        <v>1</v>
      </c>
      <c r="B12" s="56" t="s">
        <v>13</v>
      </c>
      <c r="C12" s="12" t="s">
        <v>14</v>
      </c>
      <c r="D12" s="70"/>
      <c r="E12" s="86" t="s">
        <v>15</v>
      </c>
    </row>
    <row r="13" spans="1:6" s="2" customFormat="1" ht="28.8" x14ac:dyDescent="0.3">
      <c r="A13" s="75">
        <v>2</v>
      </c>
      <c r="B13" s="11" t="s">
        <v>16</v>
      </c>
      <c r="C13" s="12" t="s">
        <v>14</v>
      </c>
      <c r="D13" s="70"/>
      <c r="E13" s="86" t="s">
        <v>17</v>
      </c>
    </row>
    <row r="14" spans="1:6" s="2" customFormat="1" ht="28.8" x14ac:dyDescent="0.3">
      <c r="A14" s="75">
        <v>3</v>
      </c>
      <c r="B14" s="56" t="s">
        <v>18</v>
      </c>
      <c r="C14" s="12" t="s">
        <v>14</v>
      </c>
      <c r="D14" s="70"/>
      <c r="E14" s="86" t="s">
        <v>19</v>
      </c>
    </row>
    <row r="15" spans="1:6" ht="43.2" x14ac:dyDescent="0.3">
      <c r="A15" s="76">
        <v>4</v>
      </c>
      <c r="B15" s="12" t="s">
        <v>20</v>
      </c>
      <c r="C15" s="12" t="s">
        <v>21</v>
      </c>
      <c r="D15" s="70"/>
      <c r="E15" s="42" t="s">
        <v>22</v>
      </c>
    </row>
    <row r="16" spans="1:6" ht="28.8" x14ac:dyDescent="0.3">
      <c r="A16" s="76">
        <v>5</v>
      </c>
      <c r="B16" s="12" t="s">
        <v>153</v>
      </c>
      <c r="C16" s="12" t="s">
        <v>14</v>
      </c>
      <c r="D16" s="70"/>
      <c r="E16" s="42" t="s">
        <v>154</v>
      </c>
    </row>
    <row r="17" spans="1:5" ht="57.6" x14ac:dyDescent="0.3">
      <c r="A17" s="76">
        <v>6</v>
      </c>
      <c r="B17" s="12" t="s">
        <v>23</v>
      </c>
      <c r="C17" s="12" t="s">
        <v>21</v>
      </c>
      <c r="D17" s="70"/>
      <c r="E17" s="42" t="s">
        <v>22</v>
      </c>
    </row>
    <row r="18" spans="1:5" ht="115.2" x14ac:dyDescent="0.3">
      <c r="A18" s="77">
        <v>7</v>
      </c>
      <c r="B18" s="12" t="s">
        <v>158</v>
      </c>
      <c r="C18" s="12" t="s">
        <v>21</v>
      </c>
      <c r="D18" s="70"/>
      <c r="E18" s="93" t="s">
        <v>159</v>
      </c>
    </row>
    <row r="19" spans="1:5" ht="28.8" x14ac:dyDescent="0.3">
      <c r="A19" s="76">
        <v>8</v>
      </c>
      <c r="B19" s="12" t="s">
        <v>155</v>
      </c>
      <c r="C19" s="12" t="s">
        <v>21</v>
      </c>
      <c r="D19" s="70"/>
      <c r="E19" s="42" t="s">
        <v>156</v>
      </c>
    </row>
    <row r="20" spans="1:5" ht="57.6" x14ac:dyDescent="0.3">
      <c r="A20" s="76">
        <v>9</v>
      </c>
      <c r="B20" s="12" t="s">
        <v>138</v>
      </c>
      <c r="C20" s="12" t="s">
        <v>14</v>
      </c>
      <c r="D20" s="70"/>
      <c r="E20" s="42" t="s">
        <v>22</v>
      </c>
    </row>
    <row r="21" spans="1:5" ht="86.4" x14ac:dyDescent="0.3">
      <c r="A21" s="76">
        <v>10</v>
      </c>
      <c r="B21" s="12" t="s">
        <v>139</v>
      </c>
      <c r="C21" s="12" t="s">
        <v>14</v>
      </c>
      <c r="D21" s="70"/>
      <c r="E21" s="42" t="s">
        <v>140</v>
      </c>
    </row>
    <row r="22" spans="1:5" x14ac:dyDescent="0.3"/>
    <row r="23" spans="1:5" x14ac:dyDescent="0.3"/>
    <row r="24" spans="1:5" x14ac:dyDescent="0.3"/>
    <row r="25" spans="1:5" x14ac:dyDescent="0.3"/>
    <row r="26" spans="1:5" x14ac:dyDescent="0.3"/>
    <row r="27" spans="1:5" x14ac:dyDescent="0.3"/>
    <row r="28" spans="1:5" x14ac:dyDescent="0.3"/>
    <row r="29" spans="1:5" x14ac:dyDescent="0.3"/>
    <row r="30" spans="1:5" x14ac:dyDescent="0.3"/>
    <row r="31" spans="1:5" x14ac:dyDescent="0.3"/>
    <row r="32" spans="1:5"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sheetData>
  <sheetProtection algorithmName="SHA-512" hashValue="SgNFmZcXe2VfeCtTNTfUjPQ2HXHxY8dIq8yB6stFJU4uGktp+Hmx8kVK32EHD1ZjcyoR57mCgxdSKHsjhWGiOQ==" saltValue="n1xN0QvyVeFny+VLCnM9mw==" spinCount="100000" sheet="1" formatColumns="0" formatRows="0" insertHyperlinks="0"/>
  <protectedRanges>
    <protectedRange sqref="D12:D15" name="Compliance"/>
    <protectedRange sqref="E15" name="Soln Cat Req"/>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18" priority="1">
      <formula>AND($C12="Mandatory", $D12="No")</formula>
    </cfRule>
    <cfRule type="containsBlanks" dxfId="17" priority="2">
      <formula>LEN(TRIM(D12))=0</formula>
    </cfRule>
  </conditionalFormatting>
  <dataValidations count="1">
    <dataValidation type="list" showInputMessage="1" showErrorMessage="1" sqref="D12:D21" xr:uid="{635A295F-FEE1-475F-8676-9D019EF846D6}">
      <formula1>"Yes,No"</formula1>
    </dataValidation>
  </dataValidations>
  <hyperlinks>
    <hyperlink ref="A1" r:id="rId1" xr:uid="{4BE62BB9-2298-4002-9D0B-C8A0598149C9}"/>
    <hyperlink ref="E18" r:id="rId2" xr:uid="{B4131A42-D719-4264-858B-18A407727B05}"/>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H93"/>
  <sheetViews>
    <sheetView showGridLines="0" zoomScale="70" zoomScaleNormal="70" workbookViewId="0">
      <selection activeCell="A3" sqref="A3"/>
    </sheetView>
  </sheetViews>
  <sheetFormatPr defaultColWidth="0" defaultRowHeight="14.4" zeroHeight="1" x14ac:dyDescent="0.3"/>
  <cols>
    <col min="1" max="1" width="6.44140625" style="3" customWidth="1"/>
    <col min="2" max="2" width="102.5546875" style="1" customWidth="1"/>
    <col min="3" max="4" width="12.5546875" style="1" customWidth="1"/>
    <col min="5" max="5" width="72.5546875" style="1" customWidth="1"/>
    <col min="6" max="6" width="2.5546875" style="1" customWidth="1"/>
    <col min="7" max="7" width="19.5546875" style="38" customWidth="1"/>
    <col min="8" max="8" width="9.21875" style="1" customWidth="1"/>
    <col min="9" max="16384" width="9.21875" style="1" hidden="1"/>
  </cols>
  <sheetData>
    <row r="1" spans="1:7" x14ac:dyDescent="0.3">
      <c r="A1" s="36" t="s">
        <v>0</v>
      </c>
      <c r="D1" s="10"/>
      <c r="E1" s="10" t="str">
        <f>Instructions!$C$1</f>
        <v>Version: 25-2.0</v>
      </c>
      <c r="F1" s="5"/>
    </row>
    <row r="2" spans="1:7" x14ac:dyDescent="0.3">
      <c r="D2" s="10"/>
      <c r="E2" s="34">
        <f>Instructions!C2</f>
        <v>45778</v>
      </c>
      <c r="F2" s="5"/>
    </row>
    <row r="3" spans="1:7" s="7" customFormat="1" ht="32.1" customHeight="1" x14ac:dyDescent="0.3">
      <c r="A3" s="19" t="s">
        <v>136</v>
      </c>
      <c r="B3" s="19"/>
      <c r="C3" s="19"/>
      <c r="D3" s="19"/>
      <c r="E3" s="19"/>
      <c r="F3" s="19"/>
      <c r="G3" s="39"/>
    </row>
    <row r="4" spans="1:7" x14ac:dyDescent="0.3"/>
    <row r="5" spans="1:7" x14ac:dyDescent="0.3">
      <c r="A5" s="2" t="s">
        <v>137</v>
      </c>
      <c r="B5" s="2"/>
      <c r="C5" s="2"/>
      <c r="D5" s="2"/>
      <c r="E5" s="2"/>
    </row>
    <row r="6" spans="1:7" x14ac:dyDescent="0.3">
      <c r="A6" s="3">
        <v>1</v>
      </c>
      <c r="B6" s="80" t="s">
        <v>73</v>
      </c>
      <c r="C6" s="2"/>
      <c r="D6" s="2"/>
      <c r="E6" s="2"/>
    </row>
    <row r="7" spans="1:7" x14ac:dyDescent="0.3">
      <c r="A7" s="3">
        <v>2</v>
      </c>
      <c r="B7" s="80" t="s">
        <v>74</v>
      </c>
      <c r="C7" s="2"/>
      <c r="D7" s="2"/>
      <c r="E7" s="2"/>
    </row>
    <row r="8" spans="1:7" x14ac:dyDescent="0.3">
      <c r="A8" s="3">
        <v>3</v>
      </c>
      <c r="B8" s="80" t="s">
        <v>75</v>
      </c>
      <c r="C8" s="2"/>
      <c r="D8" s="2"/>
      <c r="E8" s="2"/>
    </row>
    <row r="9" spans="1:7" x14ac:dyDescent="0.3">
      <c r="A9" s="3">
        <v>4</v>
      </c>
      <c r="B9" s="80" t="s">
        <v>76</v>
      </c>
      <c r="C9" s="2"/>
      <c r="D9" s="2"/>
      <c r="E9" s="2"/>
    </row>
    <row r="10" spans="1:7" x14ac:dyDescent="0.3">
      <c r="A10" s="3">
        <v>5</v>
      </c>
      <c r="B10" s="80" t="s">
        <v>77</v>
      </c>
      <c r="C10" s="2"/>
      <c r="D10" s="2"/>
      <c r="E10" s="2"/>
    </row>
    <row r="11" spans="1:7" x14ac:dyDescent="0.3">
      <c r="A11" s="3">
        <v>6</v>
      </c>
      <c r="B11" s="80" t="s">
        <v>78</v>
      </c>
      <c r="C11" s="2"/>
      <c r="D11" s="2"/>
      <c r="E11" s="2"/>
    </row>
    <row r="12" spans="1:7" x14ac:dyDescent="0.3">
      <c r="A12" s="3">
        <v>7</v>
      </c>
      <c r="B12" s="80" t="s">
        <v>79</v>
      </c>
      <c r="C12" s="2"/>
      <c r="D12" s="2"/>
      <c r="E12" s="2"/>
    </row>
    <row r="13" spans="1:7" x14ac:dyDescent="0.3">
      <c r="A13" s="3">
        <v>8</v>
      </c>
      <c r="B13" s="80" t="s">
        <v>80</v>
      </c>
      <c r="C13" s="2"/>
      <c r="D13" s="2"/>
      <c r="E13" s="2"/>
    </row>
    <row r="14" spans="1:7" x14ac:dyDescent="0.3">
      <c r="A14" s="3">
        <v>9</v>
      </c>
      <c r="B14" s="80" t="s">
        <v>81</v>
      </c>
      <c r="C14" s="2"/>
      <c r="D14" s="2"/>
      <c r="E14" s="2"/>
    </row>
    <row r="15" spans="1:7" x14ac:dyDescent="0.3">
      <c r="B15" s="8"/>
      <c r="D15" s="8"/>
    </row>
    <row r="16" spans="1:7" s="2" customFormat="1" x14ac:dyDescent="0.3">
      <c r="A16" s="15" t="s">
        <v>8</v>
      </c>
      <c r="B16" s="16" t="s">
        <v>9</v>
      </c>
      <c r="C16" s="16" t="s">
        <v>10</v>
      </c>
      <c r="D16" s="16" t="s">
        <v>11</v>
      </c>
      <c r="E16" s="16" t="s">
        <v>12</v>
      </c>
      <c r="G16" s="40"/>
    </row>
    <row r="17" spans="1:7" ht="43.2" x14ac:dyDescent="0.3">
      <c r="A17" s="26">
        <v>1</v>
      </c>
      <c r="B17" s="27" t="s">
        <v>82</v>
      </c>
      <c r="C17" s="27"/>
      <c r="D17" s="27"/>
      <c r="E17" s="27"/>
      <c r="G17" s="41" t="s">
        <v>24</v>
      </c>
    </row>
    <row r="18" spans="1:7" s="4" customFormat="1" x14ac:dyDescent="0.3">
      <c r="A18" s="17">
        <f t="shared" ref="A18:A21" si="0">A17+0.01</f>
        <v>1.01</v>
      </c>
      <c r="B18" s="31" t="s">
        <v>27</v>
      </c>
      <c r="C18" s="17" t="s">
        <v>25</v>
      </c>
      <c r="D18" s="12"/>
      <c r="E18" s="43" t="s">
        <v>26</v>
      </c>
      <c r="G18" s="41" t="s">
        <v>24</v>
      </c>
    </row>
    <row r="19" spans="1:7" s="4" customFormat="1" ht="144" x14ac:dyDescent="0.3">
      <c r="A19" s="17">
        <f t="shared" si="0"/>
        <v>1.02</v>
      </c>
      <c r="B19" s="31" t="s">
        <v>83</v>
      </c>
      <c r="C19" s="81" t="s">
        <v>21</v>
      </c>
      <c r="D19" s="12"/>
      <c r="E19" s="43" t="s">
        <v>26</v>
      </c>
      <c r="G19" s="41" t="s">
        <v>24</v>
      </c>
    </row>
    <row r="20" spans="1:7" s="4" customFormat="1" ht="28.8" x14ac:dyDescent="0.3">
      <c r="A20" s="17">
        <f t="shared" si="0"/>
        <v>1.03</v>
      </c>
      <c r="B20" s="31" t="s">
        <v>84</v>
      </c>
      <c r="C20" s="76" t="s">
        <v>25</v>
      </c>
      <c r="D20" s="12"/>
      <c r="E20" s="43" t="s">
        <v>26</v>
      </c>
      <c r="G20" s="41" t="s">
        <v>24</v>
      </c>
    </row>
    <row r="21" spans="1:7" s="4" customFormat="1" ht="100.8" x14ac:dyDescent="0.3">
      <c r="A21" s="17">
        <f t="shared" si="0"/>
        <v>1.04</v>
      </c>
      <c r="B21" s="31" t="s">
        <v>85</v>
      </c>
      <c r="C21" s="76" t="s">
        <v>25</v>
      </c>
      <c r="D21" s="12"/>
      <c r="E21" s="43" t="s">
        <v>26</v>
      </c>
      <c r="G21" s="41" t="s">
        <v>24</v>
      </c>
    </row>
    <row r="22" spans="1:7" s="4" customFormat="1" x14ac:dyDescent="0.3">
      <c r="A22" s="97" t="s">
        <v>86</v>
      </c>
      <c r="B22" s="98"/>
      <c r="C22" s="98"/>
      <c r="D22" s="98"/>
      <c r="E22" s="99"/>
      <c r="G22" s="41" t="s">
        <v>24</v>
      </c>
    </row>
    <row r="23" spans="1:7" s="4" customFormat="1" ht="32.1" customHeight="1" x14ac:dyDescent="0.3">
      <c r="A23" s="28">
        <v>2</v>
      </c>
      <c r="B23" s="29" t="s">
        <v>87</v>
      </c>
      <c r="C23" s="27"/>
      <c r="D23" s="27"/>
      <c r="E23" s="27"/>
      <c r="G23" s="41" t="s">
        <v>24</v>
      </c>
    </row>
    <row r="24" spans="1:7" s="4" customFormat="1" x14ac:dyDescent="0.3">
      <c r="A24" s="17">
        <f t="shared" ref="A24:A36" si="1">A23+0.01</f>
        <v>2.0099999999999998</v>
      </c>
      <c r="B24" s="31" t="s">
        <v>27</v>
      </c>
      <c r="C24" s="17" t="s">
        <v>21</v>
      </c>
      <c r="D24" s="12"/>
      <c r="E24" s="44" t="s">
        <v>26</v>
      </c>
      <c r="G24" s="41" t="s">
        <v>24</v>
      </c>
    </row>
    <row r="25" spans="1:7" s="4" customFormat="1" ht="28.8" x14ac:dyDescent="0.3">
      <c r="A25" s="17">
        <f t="shared" si="1"/>
        <v>2.0199999999999996</v>
      </c>
      <c r="B25" s="82" t="s">
        <v>88</v>
      </c>
      <c r="C25" s="83" t="s">
        <v>21</v>
      </c>
      <c r="D25" s="12"/>
      <c r="E25" s="44" t="s">
        <v>26</v>
      </c>
      <c r="G25" s="41" t="s">
        <v>24</v>
      </c>
    </row>
    <row r="26" spans="1:7" s="4" customFormat="1" x14ac:dyDescent="0.3">
      <c r="A26" s="17">
        <f t="shared" si="1"/>
        <v>2.0299999999999994</v>
      </c>
      <c r="B26" s="84" t="s">
        <v>89</v>
      </c>
      <c r="C26" s="83" t="s">
        <v>21</v>
      </c>
      <c r="D26" s="12"/>
      <c r="E26" s="44" t="s">
        <v>26</v>
      </c>
      <c r="G26" s="41" t="s">
        <v>24</v>
      </c>
    </row>
    <row r="27" spans="1:7" s="4" customFormat="1" ht="28.8" x14ac:dyDescent="0.3">
      <c r="A27" s="17">
        <f t="shared" si="1"/>
        <v>2.0399999999999991</v>
      </c>
      <c r="B27" s="84" t="s">
        <v>90</v>
      </c>
      <c r="C27" s="83" t="s">
        <v>21</v>
      </c>
      <c r="D27" s="12"/>
      <c r="E27" s="44" t="s">
        <v>26</v>
      </c>
      <c r="G27" s="41" t="s">
        <v>24</v>
      </c>
    </row>
    <row r="28" spans="1:7" s="4" customFormat="1" ht="45" customHeight="1" x14ac:dyDescent="0.3">
      <c r="A28" s="17">
        <f t="shared" si="1"/>
        <v>2.0499999999999989</v>
      </c>
      <c r="B28" s="84" t="s">
        <v>91</v>
      </c>
      <c r="C28" s="85" t="s">
        <v>21</v>
      </c>
      <c r="D28" s="12"/>
      <c r="E28" s="44" t="s">
        <v>26</v>
      </c>
      <c r="G28" s="41" t="s">
        <v>24</v>
      </c>
    </row>
    <row r="29" spans="1:7" s="4" customFormat="1" ht="28.8" x14ac:dyDescent="0.3">
      <c r="A29" s="17">
        <f t="shared" si="1"/>
        <v>2.0599999999999987</v>
      </c>
      <c r="B29" s="84" t="s">
        <v>92</v>
      </c>
      <c r="C29" s="85" t="s">
        <v>21</v>
      </c>
      <c r="D29" s="12"/>
      <c r="E29" s="44" t="s">
        <v>26</v>
      </c>
      <c r="G29" s="41" t="s">
        <v>24</v>
      </c>
    </row>
    <row r="30" spans="1:7" s="4" customFormat="1" x14ac:dyDescent="0.3">
      <c r="A30" s="17">
        <f t="shared" si="1"/>
        <v>2.0699999999999985</v>
      </c>
      <c r="B30" s="84" t="s">
        <v>93</v>
      </c>
      <c r="C30" s="85" t="s">
        <v>21</v>
      </c>
      <c r="D30" s="12"/>
      <c r="E30" s="44" t="s">
        <v>26</v>
      </c>
      <c r="G30" s="41" t="s">
        <v>24</v>
      </c>
    </row>
    <row r="31" spans="1:7" s="4" customFormat="1" ht="28.8" x14ac:dyDescent="0.3">
      <c r="A31" s="17">
        <f t="shared" si="1"/>
        <v>2.0799999999999983</v>
      </c>
      <c r="B31" s="84" t="s">
        <v>94</v>
      </c>
      <c r="C31" s="76" t="s">
        <v>25</v>
      </c>
      <c r="D31" s="12"/>
      <c r="E31" s="44" t="s">
        <v>26</v>
      </c>
      <c r="G31" s="41" t="s">
        <v>24</v>
      </c>
    </row>
    <row r="32" spans="1:7" s="4" customFormat="1" ht="28.8" x14ac:dyDescent="0.3">
      <c r="A32" s="17">
        <f t="shared" si="1"/>
        <v>2.0899999999999981</v>
      </c>
      <c r="B32" s="33" t="s">
        <v>84</v>
      </c>
      <c r="C32" s="76" t="s">
        <v>25</v>
      </c>
      <c r="D32" s="12"/>
      <c r="E32" s="44" t="s">
        <v>26</v>
      </c>
      <c r="G32" s="41" t="s">
        <v>24</v>
      </c>
    </row>
    <row r="33" spans="1:7" s="4" customFormat="1" ht="86.4" x14ac:dyDescent="0.3">
      <c r="A33" s="17">
        <f t="shared" si="1"/>
        <v>2.0999999999999979</v>
      </c>
      <c r="B33" s="89" t="s">
        <v>148</v>
      </c>
      <c r="C33" s="90" t="s">
        <v>14</v>
      </c>
      <c r="D33" s="12"/>
      <c r="E33" s="42" t="s">
        <v>26</v>
      </c>
      <c r="G33" s="41" t="s">
        <v>24</v>
      </c>
    </row>
    <row r="34" spans="1:7" s="4" customFormat="1" ht="129.6" x14ac:dyDescent="0.3">
      <c r="A34" s="17">
        <f t="shared" si="1"/>
        <v>2.1099999999999977</v>
      </c>
      <c r="B34" s="87" t="s">
        <v>150</v>
      </c>
      <c r="C34" s="91" t="s">
        <v>14</v>
      </c>
      <c r="D34" s="12"/>
      <c r="E34" s="92" t="s">
        <v>26</v>
      </c>
      <c r="G34" s="41" t="s">
        <v>24</v>
      </c>
    </row>
    <row r="35" spans="1:7" s="4" customFormat="1" ht="158.4" x14ac:dyDescent="0.3">
      <c r="A35" s="17">
        <f t="shared" si="1"/>
        <v>2.1199999999999974</v>
      </c>
      <c r="B35" s="87" t="s">
        <v>149</v>
      </c>
      <c r="C35" s="88" t="s">
        <v>147</v>
      </c>
      <c r="D35" s="12"/>
      <c r="E35" s="92" t="s">
        <v>26</v>
      </c>
      <c r="G35" s="41" t="s">
        <v>24</v>
      </c>
    </row>
    <row r="36" spans="1:7" s="4" customFormat="1" ht="72" x14ac:dyDescent="0.3">
      <c r="A36" s="17">
        <f t="shared" si="1"/>
        <v>2.1299999999999972</v>
      </c>
      <c r="B36" s="32" t="s">
        <v>95</v>
      </c>
      <c r="C36" s="17" t="s">
        <v>25</v>
      </c>
      <c r="D36" s="12"/>
      <c r="E36" s="44" t="s">
        <v>26</v>
      </c>
      <c r="G36" s="41" t="s">
        <v>24</v>
      </c>
    </row>
    <row r="37" spans="1:7" s="4" customFormat="1" ht="28.8" x14ac:dyDescent="0.3">
      <c r="A37" s="29">
        <v>3</v>
      </c>
      <c r="B37" s="21" t="s">
        <v>96</v>
      </c>
      <c r="C37" s="27"/>
      <c r="D37" s="27"/>
      <c r="E37" s="27"/>
      <c r="G37" s="41" t="s">
        <v>24</v>
      </c>
    </row>
    <row r="38" spans="1:7" s="4" customFormat="1" ht="28.8" x14ac:dyDescent="0.3">
      <c r="A38" s="17">
        <f>A37+0.01</f>
        <v>3.01</v>
      </c>
      <c r="B38" s="31" t="s">
        <v>97</v>
      </c>
      <c r="C38" s="85" t="s">
        <v>21</v>
      </c>
      <c r="D38" s="12"/>
      <c r="E38" s="44" t="s">
        <v>26</v>
      </c>
      <c r="G38" s="41" t="s">
        <v>24</v>
      </c>
    </row>
    <row r="39" spans="1:7" s="4" customFormat="1" x14ac:dyDescent="0.3">
      <c r="A39" s="17">
        <f t="shared" ref="A39:A49" si="2">A38+0.01</f>
        <v>3.0199999999999996</v>
      </c>
      <c r="B39" s="33" t="s">
        <v>98</v>
      </c>
      <c r="C39" s="85" t="s">
        <v>21</v>
      </c>
      <c r="D39" s="12"/>
      <c r="E39" s="44" t="s">
        <v>26</v>
      </c>
      <c r="G39" s="41" t="s">
        <v>24</v>
      </c>
    </row>
    <row r="40" spans="1:7" s="4" customFormat="1" ht="28.8" x14ac:dyDescent="0.3">
      <c r="A40" s="17">
        <f t="shared" si="2"/>
        <v>3.0299999999999994</v>
      </c>
      <c r="B40" s="84" t="s">
        <v>99</v>
      </c>
      <c r="C40" s="85" t="s">
        <v>21</v>
      </c>
      <c r="D40" s="12"/>
      <c r="E40" s="44" t="s">
        <v>26</v>
      </c>
      <c r="G40" s="41" t="s">
        <v>24</v>
      </c>
    </row>
    <row r="41" spans="1:7" s="4" customFormat="1" ht="75" customHeight="1" x14ac:dyDescent="0.3">
      <c r="A41" s="17">
        <f t="shared" si="2"/>
        <v>3.0399999999999991</v>
      </c>
      <c r="B41" s="33" t="s">
        <v>100</v>
      </c>
      <c r="C41" s="85" t="s">
        <v>21</v>
      </c>
      <c r="D41" s="12"/>
      <c r="E41" s="44" t="s">
        <v>26</v>
      </c>
      <c r="G41" s="41" t="s">
        <v>24</v>
      </c>
    </row>
    <row r="42" spans="1:7" s="4" customFormat="1" ht="117" customHeight="1" x14ac:dyDescent="0.3">
      <c r="A42" s="17">
        <f t="shared" si="2"/>
        <v>3.0499999999999989</v>
      </c>
      <c r="B42" s="33" t="s">
        <v>101</v>
      </c>
      <c r="C42" s="83" t="s">
        <v>21</v>
      </c>
      <c r="D42" s="12"/>
      <c r="E42" s="44" t="s">
        <v>26</v>
      </c>
      <c r="G42" s="41" t="s">
        <v>24</v>
      </c>
    </row>
    <row r="43" spans="1:7" s="4" customFormat="1" x14ac:dyDescent="0.3">
      <c r="A43" s="17">
        <f t="shared" si="2"/>
        <v>3.0599999999999987</v>
      </c>
      <c r="B43" s="84" t="s">
        <v>102</v>
      </c>
      <c r="C43" s="83" t="s">
        <v>21</v>
      </c>
      <c r="D43" s="12"/>
      <c r="E43" s="44" t="s">
        <v>26</v>
      </c>
      <c r="G43" s="41" t="s">
        <v>24</v>
      </c>
    </row>
    <row r="44" spans="1:7" s="4" customFormat="1" ht="43.2" x14ac:dyDescent="0.3">
      <c r="A44" s="17">
        <f t="shared" si="2"/>
        <v>3.0699999999999985</v>
      </c>
      <c r="B44" s="33" t="s">
        <v>103</v>
      </c>
      <c r="C44" s="76" t="s">
        <v>25</v>
      </c>
      <c r="D44" s="12"/>
      <c r="E44" s="44" t="s">
        <v>26</v>
      </c>
      <c r="G44" s="41" t="s">
        <v>24</v>
      </c>
    </row>
    <row r="45" spans="1:7" s="4" customFormat="1" ht="28.8" x14ac:dyDescent="0.3">
      <c r="A45" s="17">
        <f t="shared" si="2"/>
        <v>3.0799999999999983</v>
      </c>
      <c r="B45" s="33" t="s">
        <v>104</v>
      </c>
      <c r="C45" s="76" t="s">
        <v>25</v>
      </c>
      <c r="D45" s="12"/>
      <c r="E45" s="44" t="s">
        <v>26</v>
      </c>
      <c r="G45" s="41" t="s">
        <v>24</v>
      </c>
    </row>
    <row r="46" spans="1:7" s="4" customFormat="1" ht="28.8" x14ac:dyDescent="0.3">
      <c r="A46" s="17">
        <f t="shared" si="2"/>
        <v>3.0899999999999981</v>
      </c>
      <c r="B46" s="32" t="s">
        <v>105</v>
      </c>
      <c r="C46" s="85" t="s">
        <v>21</v>
      </c>
      <c r="D46" s="12"/>
      <c r="E46" s="43" t="s">
        <v>26</v>
      </c>
      <c r="G46" s="41" t="s">
        <v>24</v>
      </c>
    </row>
    <row r="47" spans="1:7" s="4" customFormat="1" ht="72" x14ac:dyDescent="0.3">
      <c r="A47" s="17">
        <f t="shared" si="2"/>
        <v>3.0999999999999979</v>
      </c>
      <c r="B47" s="87" t="s">
        <v>151</v>
      </c>
      <c r="C47" s="88" t="s">
        <v>145</v>
      </c>
      <c r="D47" s="88"/>
      <c r="E47" s="92" t="s">
        <v>26</v>
      </c>
      <c r="G47" s="41" t="s">
        <v>24</v>
      </c>
    </row>
    <row r="48" spans="1:7" s="4" customFormat="1" ht="129.6" x14ac:dyDescent="0.3">
      <c r="A48" s="17">
        <f t="shared" si="2"/>
        <v>3.1099999999999977</v>
      </c>
      <c r="B48" s="87" t="s">
        <v>146</v>
      </c>
      <c r="C48" s="88" t="s">
        <v>147</v>
      </c>
      <c r="D48" s="12"/>
      <c r="E48" s="92" t="s">
        <v>26</v>
      </c>
      <c r="G48" s="41" t="s">
        <v>24</v>
      </c>
    </row>
    <row r="49" spans="1:7" s="4" customFormat="1" ht="57.6" x14ac:dyDescent="0.3">
      <c r="A49" s="17">
        <f t="shared" si="2"/>
        <v>3.1199999999999974</v>
      </c>
      <c r="B49" s="32" t="s">
        <v>106</v>
      </c>
      <c r="C49" s="17" t="s">
        <v>25</v>
      </c>
      <c r="D49" s="12"/>
      <c r="E49" s="44" t="s">
        <v>26</v>
      </c>
      <c r="G49" s="41" t="s">
        <v>24</v>
      </c>
    </row>
    <row r="50" spans="1:7" s="4" customFormat="1" ht="28.8" x14ac:dyDescent="0.3">
      <c r="A50" s="27">
        <v>4</v>
      </c>
      <c r="B50" s="21" t="s">
        <v>107</v>
      </c>
      <c r="C50" s="27"/>
      <c r="D50" s="27"/>
      <c r="E50" s="27"/>
      <c r="G50" s="41" t="s">
        <v>24</v>
      </c>
    </row>
    <row r="51" spans="1:7" s="4" customFormat="1" x14ac:dyDescent="0.3">
      <c r="A51" s="17">
        <f t="shared" ref="A51:A58" si="3">A50+0.01</f>
        <v>4.01</v>
      </c>
      <c r="B51" s="31" t="s">
        <v>27</v>
      </c>
      <c r="C51" s="85" t="s">
        <v>21</v>
      </c>
      <c r="D51" s="12"/>
      <c r="E51" s="43" t="s">
        <v>26</v>
      </c>
      <c r="G51" s="41" t="s">
        <v>24</v>
      </c>
    </row>
    <row r="52" spans="1:7" s="4" customFormat="1" ht="115.2" x14ac:dyDescent="0.3">
      <c r="A52" s="17">
        <f t="shared" si="3"/>
        <v>4.0199999999999996</v>
      </c>
      <c r="B52" s="32" t="s">
        <v>108</v>
      </c>
      <c r="C52" s="85" t="s">
        <v>21</v>
      </c>
      <c r="D52" s="12"/>
      <c r="E52" s="43" t="s">
        <v>26</v>
      </c>
      <c r="G52" s="41" t="s">
        <v>24</v>
      </c>
    </row>
    <row r="53" spans="1:7" s="4" customFormat="1" ht="112.5" customHeight="1" x14ac:dyDescent="0.3">
      <c r="A53" s="17">
        <f t="shared" si="3"/>
        <v>4.0299999999999994</v>
      </c>
      <c r="B53" s="32" t="s">
        <v>109</v>
      </c>
      <c r="C53" s="85" t="s">
        <v>21</v>
      </c>
      <c r="D53" s="12"/>
      <c r="E53" s="43" t="s">
        <v>26</v>
      </c>
      <c r="G53" s="41" t="s">
        <v>24</v>
      </c>
    </row>
    <row r="54" spans="1:7" s="4" customFormat="1" ht="72" x14ac:dyDescent="0.3">
      <c r="A54" s="17">
        <f t="shared" si="3"/>
        <v>4.0399999999999991</v>
      </c>
      <c r="B54" s="12" t="s">
        <v>110</v>
      </c>
      <c r="C54" s="85" t="s">
        <v>21</v>
      </c>
      <c r="D54" s="12"/>
      <c r="E54" s="43" t="s">
        <v>26</v>
      </c>
      <c r="G54" s="41" t="s">
        <v>24</v>
      </c>
    </row>
    <row r="55" spans="1:7" ht="187.2" x14ac:dyDescent="0.3">
      <c r="A55" s="17">
        <f t="shared" si="3"/>
        <v>4.0499999999999989</v>
      </c>
      <c r="B55" s="32" t="s">
        <v>111</v>
      </c>
      <c r="C55" s="85" t="s">
        <v>21</v>
      </c>
      <c r="D55" s="12"/>
      <c r="E55" s="43" t="s">
        <v>26</v>
      </c>
      <c r="G55" s="41" t="s">
        <v>24</v>
      </c>
    </row>
    <row r="56" spans="1:7" ht="28.8" x14ac:dyDescent="0.3">
      <c r="A56" s="17">
        <f t="shared" si="3"/>
        <v>4.0599999999999987</v>
      </c>
      <c r="B56" s="32" t="s">
        <v>105</v>
      </c>
      <c r="C56" s="85" t="s">
        <v>21</v>
      </c>
      <c r="D56" s="12"/>
      <c r="E56" s="43" t="s">
        <v>26</v>
      </c>
      <c r="G56" s="41" t="s">
        <v>24</v>
      </c>
    </row>
    <row r="57" spans="1:7" ht="72" x14ac:dyDescent="0.3">
      <c r="A57" s="17">
        <f t="shared" si="3"/>
        <v>4.0699999999999985</v>
      </c>
      <c r="B57" s="87" t="s">
        <v>152</v>
      </c>
      <c r="C57" s="88" t="s">
        <v>145</v>
      </c>
      <c r="D57" s="88"/>
      <c r="E57" s="92" t="s">
        <v>26</v>
      </c>
      <c r="G57" s="41" t="s">
        <v>24</v>
      </c>
    </row>
    <row r="58" spans="1:7" ht="129.6" x14ac:dyDescent="0.3">
      <c r="A58" s="17">
        <f t="shared" si="3"/>
        <v>4.0799999999999983</v>
      </c>
      <c r="B58" s="87" t="s">
        <v>146</v>
      </c>
      <c r="C58" s="88" t="s">
        <v>147</v>
      </c>
      <c r="D58" s="12"/>
      <c r="E58" s="92" t="s">
        <v>26</v>
      </c>
      <c r="G58" s="41" t="s">
        <v>24</v>
      </c>
    </row>
    <row r="59" spans="1:7" ht="43.2" x14ac:dyDescent="0.3">
      <c r="A59" s="27">
        <v>5</v>
      </c>
      <c r="B59" s="20" t="s">
        <v>112</v>
      </c>
      <c r="C59" s="27"/>
      <c r="D59" s="27"/>
      <c r="E59" s="27"/>
      <c r="G59" s="41" t="s">
        <v>24</v>
      </c>
    </row>
    <row r="60" spans="1:7" x14ac:dyDescent="0.3">
      <c r="A60" s="17">
        <f t="shared" ref="A60:A66" si="4">A59+0.01</f>
        <v>5.01</v>
      </c>
      <c r="B60" s="31" t="s">
        <v>27</v>
      </c>
      <c r="C60" s="17" t="s">
        <v>21</v>
      </c>
      <c r="D60" s="12"/>
      <c r="E60" s="43" t="s">
        <v>26</v>
      </c>
      <c r="G60" s="41" t="s">
        <v>24</v>
      </c>
    </row>
    <row r="61" spans="1:7" ht="45" customHeight="1" x14ac:dyDescent="0.3">
      <c r="A61" s="17">
        <f t="shared" si="4"/>
        <v>5.0199999999999996</v>
      </c>
      <c r="B61" s="33" t="s">
        <v>113</v>
      </c>
      <c r="C61" s="83" t="s">
        <v>21</v>
      </c>
      <c r="D61" s="12"/>
      <c r="E61" s="43" t="s">
        <v>26</v>
      </c>
      <c r="G61" s="41" t="s">
        <v>24</v>
      </c>
    </row>
    <row r="62" spans="1:7" ht="43.2" x14ac:dyDescent="0.3">
      <c r="A62" s="17">
        <f t="shared" si="4"/>
        <v>5.0299999999999994</v>
      </c>
      <c r="B62" s="33" t="s">
        <v>114</v>
      </c>
      <c r="C62" s="83" t="s">
        <v>21</v>
      </c>
      <c r="D62" s="12"/>
      <c r="E62" s="43" t="s">
        <v>26</v>
      </c>
      <c r="G62" s="41" t="s">
        <v>24</v>
      </c>
    </row>
    <row r="63" spans="1:7" x14ac:dyDescent="0.3">
      <c r="A63" s="17">
        <f t="shared" si="4"/>
        <v>5.0399999999999991</v>
      </c>
      <c r="B63" s="33" t="s">
        <v>28</v>
      </c>
      <c r="C63" s="83" t="s">
        <v>21</v>
      </c>
      <c r="D63" s="12"/>
      <c r="E63" s="43" t="s">
        <v>26</v>
      </c>
      <c r="G63" s="41" t="s">
        <v>24</v>
      </c>
    </row>
    <row r="64" spans="1:7" ht="28.8" x14ac:dyDescent="0.3">
      <c r="A64" s="17">
        <f t="shared" si="4"/>
        <v>5.0499999999999989</v>
      </c>
      <c r="B64" s="84" t="s">
        <v>115</v>
      </c>
      <c r="C64" s="81" t="s">
        <v>25</v>
      </c>
      <c r="D64" s="12"/>
      <c r="E64" s="43" t="s">
        <v>26</v>
      </c>
      <c r="G64" s="41" t="s">
        <v>24</v>
      </c>
    </row>
    <row r="65" spans="1:7" ht="28.8" x14ac:dyDescent="0.3">
      <c r="A65" s="17">
        <f t="shared" si="4"/>
        <v>5.0599999999999987</v>
      </c>
      <c r="B65" s="33" t="s">
        <v>104</v>
      </c>
      <c r="C65" s="76" t="s">
        <v>25</v>
      </c>
      <c r="D65" s="12"/>
      <c r="E65" s="43" t="s">
        <v>26</v>
      </c>
      <c r="G65" s="41" t="s">
        <v>24</v>
      </c>
    </row>
    <row r="66" spans="1:7" ht="57.6" x14ac:dyDescent="0.3">
      <c r="A66" s="17">
        <f t="shared" si="4"/>
        <v>5.0699999999999985</v>
      </c>
      <c r="B66" s="33" t="s">
        <v>116</v>
      </c>
      <c r="C66" s="76" t="s">
        <v>25</v>
      </c>
      <c r="D66" s="12"/>
      <c r="E66" s="43" t="s">
        <v>26</v>
      </c>
      <c r="G66" s="41" t="s">
        <v>24</v>
      </c>
    </row>
    <row r="67" spans="1:7" ht="43.2" x14ac:dyDescent="0.3">
      <c r="A67" s="27">
        <v>6</v>
      </c>
      <c r="B67" s="30" t="s">
        <v>117</v>
      </c>
      <c r="C67" s="27"/>
      <c r="D67" s="27"/>
      <c r="E67" s="27"/>
      <c r="G67" s="41" t="s">
        <v>24</v>
      </c>
    </row>
    <row r="68" spans="1:7" x14ac:dyDescent="0.3">
      <c r="A68" s="17">
        <f t="shared" ref="A68:A73" si="5">A67+0.01</f>
        <v>6.01</v>
      </c>
      <c r="B68" s="31" t="s">
        <v>27</v>
      </c>
      <c r="C68" s="17" t="s">
        <v>21</v>
      </c>
      <c r="D68" s="12"/>
      <c r="E68" s="43" t="s">
        <v>26</v>
      </c>
      <c r="G68" s="41" t="s">
        <v>24</v>
      </c>
    </row>
    <row r="69" spans="1:7" ht="28.8" x14ac:dyDescent="0.3">
      <c r="A69" s="17">
        <f t="shared" si="5"/>
        <v>6.02</v>
      </c>
      <c r="B69" s="33" t="s">
        <v>118</v>
      </c>
      <c r="C69" s="85" t="s">
        <v>25</v>
      </c>
      <c r="D69" s="12"/>
      <c r="E69" s="43" t="s">
        <v>26</v>
      </c>
      <c r="G69" s="41" t="s">
        <v>24</v>
      </c>
    </row>
    <row r="70" spans="1:7" x14ac:dyDescent="0.3">
      <c r="A70" s="17">
        <f t="shared" si="5"/>
        <v>6.0299999999999994</v>
      </c>
      <c r="B70" s="33" t="s">
        <v>119</v>
      </c>
      <c r="C70" s="85" t="s">
        <v>21</v>
      </c>
      <c r="D70" s="12"/>
      <c r="E70" s="43" t="s">
        <v>26</v>
      </c>
      <c r="G70" s="41" t="s">
        <v>24</v>
      </c>
    </row>
    <row r="71" spans="1:7" x14ac:dyDescent="0.3">
      <c r="A71" s="17">
        <f t="shared" si="5"/>
        <v>6.0399999999999991</v>
      </c>
      <c r="B71" s="33" t="s">
        <v>120</v>
      </c>
      <c r="C71" s="85" t="s">
        <v>21</v>
      </c>
      <c r="D71" s="12"/>
      <c r="E71" s="43" t="s">
        <v>26</v>
      </c>
      <c r="G71" s="41" t="s">
        <v>24</v>
      </c>
    </row>
    <row r="72" spans="1:7" x14ac:dyDescent="0.3">
      <c r="A72" s="17">
        <f t="shared" si="5"/>
        <v>6.0499999999999989</v>
      </c>
      <c r="B72" s="33" t="s">
        <v>121</v>
      </c>
      <c r="C72" s="76" t="s">
        <v>25</v>
      </c>
      <c r="D72" s="12"/>
      <c r="E72" s="43" t="s">
        <v>26</v>
      </c>
      <c r="G72" s="41" t="s">
        <v>24</v>
      </c>
    </row>
    <row r="73" spans="1:7" ht="28.8" x14ac:dyDescent="0.3">
      <c r="A73" s="17">
        <f t="shared" si="5"/>
        <v>6.0599999999999987</v>
      </c>
      <c r="B73" s="33" t="s">
        <v>104</v>
      </c>
      <c r="C73" s="76" t="s">
        <v>25</v>
      </c>
      <c r="D73" s="12"/>
      <c r="E73" s="43" t="s">
        <v>26</v>
      </c>
      <c r="G73" s="41" t="s">
        <v>24</v>
      </c>
    </row>
    <row r="74" spans="1:7" ht="28.8" x14ac:dyDescent="0.3">
      <c r="A74" s="27">
        <v>7</v>
      </c>
      <c r="B74" s="30" t="s">
        <v>122</v>
      </c>
      <c r="C74" s="27"/>
      <c r="D74" s="27"/>
      <c r="E74" s="27"/>
      <c r="G74" s="41" t="s">
        <v>24</v>
      </c>
    </row>
    <row r="75" spans="1:7" ht="60" customHeight="1" x14ac:dyDescent="0.3">
      <c r="A75" s="17">
        <f t="shared" ref="A75:A81" si="6">A74+0.01</f>
        <v>7.01</v>
      </c>
      <c r="B75" s="31" t="s">
        <v>27</v>
      </c>
      <c r="C75" s="17" t="s">
        <v>21</v>
      </c>
      <c r="D75" s="12"/>
      <c r="E75" s="43" t="s">
        <v>26</v>
      </c>
      <c r="G75" s="41" t="s">
        <v>24</v>
      </c>
    </row>
    <row r="76" spans="1:7" x14ac:dyDescent="0.3">
      <c r="A76" s="17">
        <f t="shared" si="6"/>
        <v>7.02</v>
      </c>
      <c r="B76" s="84" t="s">
        <v>123</v>
      </c>
      <c r="C76" s="85" t="s">
        <v>21</v>
      </c>
      <c r="D76" s="12"/>
      <c r="E76" s="43" t="s">
        <v>26</v>
      </c>
      <c r="G76" s="41" t="s">
        <v>24</v>
      </c>
    </row>
    <row r="77" spans="1:7" x14ac:dyDescent="0.3">
      <c r="A77" s="17">
        <f t="shared" si="6"/>
        <v>7.0299999999999994</v>
      </c>
      <c r="B77" s="33" t="s">
        <v>124</v>
      </c>
      <c r="C77" s="85" t="s">
        <v>21</v>
      </c>
      <c r="D77" s="12"/>
      <c r="E77" s="43" t="s">
        <v>26</v>
      </c>
      <c r="G77" s="41" t="s">
        <v>24</v>
      </c>
    </row>
    <row r="78" spans="1:7" ht="28.8" x14ac:dyDescent="0.3">
      <c r="A78" s="17">
        <f t="shared" si="6"/>
        <v>7.0399999999999991</v>
      </c>
      <c r="B78" s="33" t="s">
        <v>125</v>
      </c>
      <c r="C78" s="85" t="s">
        <v>21</v>
      </c>
      <c r="D78" s="12"/>
      <c r="E78" s="43" t="s">
        <v>26</v>
      </c>
      <c r="G78" s="41" t="s">
        <v>24</v>
      </c>
    </row>
    <row r="79" spans="1:7" ht="28.8" x14ac:dyDescent="0.3">
      <c r="A79" s="17">
        <f t="shared" si="6"/>
        <v>7.0499999999999989</v>
      </c>
      <c r="B79" s="33" t="s">
        <v>104</v>
      </c>
      <c r="C79" s="76" t="s">
        <v>25</v>
      </c>
      <c r="D79" s="12"/>
      <c r="E79" s="43" t="s">
        <v>26</v>
      </c>
      <c r="G79" s="41" t="s">
        <v>24</v>
      </c>
    </row>
    <row r="80" spans="1:7" ht="144" x14ac:dyDescent="0.3">
      <c r="A80" s="17">
        <f t="shared" si="6"/>
        <v>7.0599999999999987</v>
      </c>
      <c r="B80" s="31" t="s">
        <v>126</v>
      </c>
      <c r="C80" s="17" t="s">
        <v>21</v>
      </c>
      <c r="D80" s="12"/>
      <c r="E80" s="43" t="s">
        <v>26</v>
      </c>
      <c r="G80" s="41" t="s">
        <v>24</v>
      </c>
    </row>
    <row r="81" spans="1:7" ht="86.4" x14ac:dyDescent="0.3">
      <c r="A81" s="17">
        <f t="shared" si="6"/>
        <v>7.0699999999999985</v>
      </c>
      <c r="B81" s="31" t="s">
        <v>127</v>
      </c>
      <c r="C81" s="17" t="s">
        <v>25</v>
      </c>
      <c r="D81" s="12"/>
      <c r="E81" s="43" t="s">
        <v>26</v>
      </c>
      <c r="G81" s="41" t="s">
        <v>24</v>
      </c>
    </row>
    <row r="82" spans="1:7" ht="28.8" x14ac:dyDescent="0.3">
      <c r="A82" s="27">
        <v>8</v>
      </c>
      <c r="B82" s="27" t="s">
        <v>128</v>
      </c>
      <c r="C82" s="27"/>
      <c r="D82" s="27"/>
      <c r="E82" s="27"/>
      <c r="G82" s="41" t="s">
        <v>24</v>
      </c>
    </row>
    <row r="83" spans="1:7" x14ac:dyDescent="0.3">
      <c r="A83" s="17">
        <f t="shared" ref="A83:A86" si="7">A82+0.01</f>
        <v>8.01</v>
      </c>
      <c r="B83" s="31" t="s">
        <v>27</v>
      </c>
      <c r="C83" s="17" t="s">
        <v>21</v>
      </c>
      <c r="D83" s="12"/>
      <c r="E83" s="43" t="s">
        <v>26</v>
      </c>
      <c r="G83" s="41" t="s">
        <v>24</v>
      </c>
    </row>
    <row r="84" spans="1:7" ht="28.8" x14ac:dyDescent="0.3">
      <c r="A84" s="17">
        <f t="shared" si="7"/>
        <v>8.02</v>
      </c>
      <c r="B84" s="18" t="s">
        <v>129</v>
      </c>
      <c r="C84" s="85" t="s">
        <v>21</v>
      </c>
      <c r="D84" s="12"/>
      <c r="E84" s="43" t="s">
        <v>26</v>
      </c>
      <c r="G84" s="41" t="s">
        <v>24</v>
      </c>
    </row>
    <row r="85" spans="1:7" ht="45" customHeight="1" x14ac:dyDescent="0.3">
      <c r="A85" s="17">
        <f t="shared" si="7"/>
        <v>8.0299999999999994</v>
      </c>
      <c r="B85" s="31" t="s">
        <v>126</v>
      </c>
      <c r="C85" s="17" t="s">
        <v>21</v>
      </c>
      <c r="D85" s="12"/>
      <c r="E85" s="43" t="s">
        <v>26</v>
      </c>
      <c r="G85" s="41" t="s">
        <v>24</v>
      </c>
    </row>
    <row r="86" spans="1:7" ht="72" x14ac:dyDescent="0.3">
      <c r="A86" s="17">
        <f t="shared" si="7"/>
        <v>8.0399999999999991</v>
      </c>
      <c r="B86" s="31" t="s">
        <v>130</v>
      </c>
      <c r="C86" s="17" t="s">
        <v>25</v>
      </c>
      <c r="D86" s="12"/>
      <c r="E86" s="43" t="s">
        <v>26</v>
      </c>
      <c r="G86" s="41" t="s">
        <v>24</v>
      </c>
    </row>
    <row r="87" spans="1:7" ht="28.8" x14ac:dyDescent="0.3">
      <c r="A87" s="27">
        <v>9</v>
      </c>
      <c r="B87" s="27" t="s">
        <v>131</v>
      </c>
      <c r="C87" s="27"/>
      <c r="D87" s="27"/>
      <c r="E87" s="27"/>
      <c r="G87" s="41" t="s">
        <v>24</v>
      </c>
    </row>
    <row r="88" spans="1:7" x14ac:dyDescent="0.3">
      <c r="A88" s="17">
        <f t="shared" ref="A88:A92" si="8">A87+0.01</f>
        <v>9.01</v>
      </c>
      <c r="B88" s="31" t="s">
        <v>27</v>
      </c>
      <c r="C88" s="17" t="s">
        <v>21</v>
      </c>
      <c r="D88" s="12"/>
      <c r="E88" s="43" t="s">
        <v>26</v>
      </c>
      <c r="G88" s="41" t="s">
        <v>24</v>
      </c>
    </row>
    <row r="89" spans="1:7" ht="28.8" x14ac:dyDescent="0.3">
      <c r="A89" s="17">
        <f t="shared" si="8"/>
        <v>9.02</v>
      </c>
      <c r="B89" s="33" t="s">
        <v>132</v>
      </c>
      <c r="C89" s="85" t="s">
        <v>21</v>
      </c>
      <c r="D89" s="12"/>
      <c r="E89" s="43" t="s">
        <v>26</v>
      </c>
      <c r="G89" s="41" t="s">
        <v>24</v>
      </c>
    </row>
    <row r="90" spans="1:7" ht="28.8" x14ac:dyDescent="0.3">
      <c r="A90" s="17">
        <f t="shared" si="8"/>
        <v>9.0299999999999994</v>
      </c>
      <c r="B90" s="84" t="s">
        <v>133</v>
      </c>
      <c r="C90" s="76" t="s">
        <v>25</v>
      </c>
      <c r="D90" s="12"/>
      <c r="E90" s="43" t="s">
        <v>26</v>
      </c>
      <c r="G90" s="41" t="s">
        <v>24</v>
      </c>
    </row>
    <row r="91" spans="1:7" x14ac:dyDescent="0.3">
      <c r="A91" s="17">
        <f t="shared" si="8"/>
        <v>9.0399999999999991</v>
      </c>
      <c r="B91" s="84" t="s">
        <v>134</v>
      </c>
      <c r="C91" s="76" t="s">
        <v>25</v>
      </c>
      <c r="D91" s="12"/>
      <c r="E91" s="43" t="s">
        <v>26</v>
      </c>
      <c r="G91" s="41" t="s">
        <v>24</v>
      </c>
    </row>
    <row r="92" spans="1:7" ht="60" customHeight="1" x14ac:dyDescent="0.3">
      <c r="A92" s="17">
        <f t="shared" si="8"/>
        <v>9.0499999999999989</v>
      </c>
      <c r="B92" s="17" t="s">
        <v>104</v>
      </c>
      <c r="C92" s="76" t="s">
        <v>25</v>
      </c>
      <c r="D92" s="12"/>
      <c r="E92" s="43" t="s">
        <v>26</v>
      </c>
      <c r="G92" s="41" t="s">
        <v>24</v>
      </c>
    </row>
    <row r="93" spans="1:7" x14ac:dyDescent="0.3"/>
  </sheetData>
  <sheetProtection algorithmName="SHA-512" hashValue="xD/ORZWMYJE0MVdlWbewUhVqAs29pYh223Gi+aemWjRPqlsS5TJ92G2XjDNgMPagWk8zXu1rV0JcWodxoDQI3Q==" saltValue="HBf1Xr4PdIysO2o2aUt+1Q==" spinCount="100000" sheet="1" formatColumns="0" formatRows="0" insertHyperlinks="0"/>
  <protectedRanges>
    <protectedRange sqref="E24:E32 E60:E66 E68:E73 E75:E81 E83:E86 E88:E92 E51:E58 E38:E49 E36" name="Soln Cat Req_2"/>
    <protectedRange sqref="E18:E21" name="Soln Cat Req_1"/>
    <protectedRange sqref="D51:D58 D18:D21 D68:D73 D88:D92 D83:D86 D75:D81 D60:D66 D38:D49 D24:D36" name="Soln Cat Req"/>
    <protectedRange sqref="E33" name="Soln Cat Req_1_1"/>
    <protectedRange sqref="E34:E35" name="Soln Cat Req_2_1"/>
  </protectedRanges>
  <mergeCells count="1">
    <mergeCell ref="A22:E22"/>
  </mergeCells>
  <conditionalFormatting sqref="D18:D21 D24:D36 D38:D49 D51:D58 D60:D66 D68:D73 D75:D81 D83:D86 D88:D92">
    <cfRule type="expression" dxfId="16" priority="19">
      <formula>(AND(C18="Mandatory",D18="No"))</formula>
    </cfRule>
    <cfRule type="containsBlanks" dxfId="15" priority="23">
      <formula>LEN(TRIM(D18))=0</formula>
    </cfRule>
  </conditionalFormatting>
  <conditionalFormatting sqref="E1:E17 E93:E1048576">
    <cfRule type="expression" dxfId="14" priority="12">
      <formula>"&lt;Leave as blank as no remarks are required&gt;"</formula>
    </cfRule>
  </conditionalFormatting>
  <conditionalFormatting sqref="E23">
    <cfRule type="expression" dxfId="13" priority="11">
      <formula>"&lt;Leave as blank as no remarks are required&gt;"</formula>
    </cfRule>
  </conditionalFormatting>
  <conditionalFormatting sqref="E34:E35">
    <cfRule type="expression" dxfId="12" priority="1">
      <formula>"&lt;Leave as blank as no remarks are required&gt;"</formula>
    </cfRule>
  </conditionalFormatting>
  <conditionalFormatting sqref="E37">
    <cfRule type="expression" dxfId="11" priority="10">
      <formula>"&lt;Leave as blank as no remarks are required&gt;"</formula>
    </cfRule>
  </conditionalFormatting>
  <conditionalFormatting sqref="E50">
    <cfRule type="expression" dxfId="10" priority="9">
      <formula>"&lt;Leave as blank as no remarks are required&gt;"</formula>
    </cfRule>
  </conditionalFormatting>
  <conditionalFormatting sqref="E59">
    <cfRule type="expression" dxfId="9" priority="8">
      <formula>"&lt;Leave as blank as no remarks are required&gt;"</formula>
    </cfRule>
  </conditionalFormatting>
  <conditionalFormatting sqref="E67">
    <cfRule type="expression" dxfId="8" priority="7">
      <formula>"&lt;Leave as blank as no remarks are required&gt;"</formula>
    </cfRule>
  </conditionalFormatting>
  <conditionalFormatting sqref="E74">
    <cfRule type="expression" dxfId="7" priority="6">
      <formula>"&lt;Leave as blank as no remarks are required&gt;"</formula>
    </cfRule>
  </conditionalFormatting>
  <conditionalFormatting sqref="E82">
    <cfRule type="expression" dxfId="6" priority="5">
      <formula>"&lt;Leave as blank as no remarks are required&gt;"</formula>
    </cfRule>
  </conditionalFormatting>
  <conditionalFormatting sqref="E87">
    <cfRule type="expression" dxfId="5" priority="4">
      <formula>"&lt;Leave as blank as no remarks are required&gt;"</formula>
    </cfRule>
  </conditionalFormatting>
  <hyperlinks>
    <hyperlink ref="A1" r:id="rId1" xr:uid="{0FF87E3E-A343-461F-BC2B-14D661C17F65}"/>
    <hyperlink ref="G18" location="'Solution Category Requirements'!A3" display="Return to the top" xr:uid="{0CF37E7D-8FB6-4A9A-8095-84D709228F57}"/>
    <hyperlink ref="G17" location="'Solution Category Requirements'!A3" display="Return to the top" xr:uid="{547E7CE4-E8CD-46F8-9B0C-FAF63DD24057}"/>
    <hyperlink ref="B6" location="'Solution Category Requirements'!A17" display="Enterprise Resource Planning (ERP) Software for Wholesale" xr:uid="{2A7EBBC2-9DE5-44A3-8E4C-FF3E7AEF1719}"/>
    <hyperlink ref="B7" location="'Solution Category Requirements'!A23" display="Sales Management" xr:uid="{6E1C6410-51D1-45E2-8C36-38B68AE03FA0}"/>
    <hyperlink ref="B8" location="'Solution Category Requirements'!A37" display="Purchase Management" xr:uid="{4D865361-3112-4A27-AFFA-B477E4AB16A9}"/>
    <hyperlink ref="B9" location="'Solution Category Requirements'!A50" display="Accounting Management" xr:uid="{4DD6951D-71F9-4A54-B038-EFE4298BD9B0}"/>
    <hyperlink ref="B10" location="'Solution Category Requirements'!A59" display="Inventory Management" xr:uid="{3C3151C7-94EF-45B4-A775-1BFA329B2BB5}"/>
    <hyperlink ref="B11" location="'Solution Category Requirements'!A67" display="Distribution Management" xr:uid="{D23E5162-36D2-4696-97B5-4C1C9CCE21CB}"/>
    <hyperlink ref="B12" location="'Solution Category Requirements'!A74" display="Customer Relationship Management" xr:uid="{4AE0A62E-35AA-44A2-906B-0F1076BE8CC1}"/>
    <hyperlink ref="B13" location="'Solution Category Requirements'!A80" display="Workforce Management " xr:uid="{7276353D-C8F8-4D47-B146-E92CAB3439F2}"/>
    <hyperlink ref="B14" location="'Solution Category Requirements'!A87" display="Custom Clearance " xr:uid="{106EE066-6237-40ED-8BC3-75C0E2EEA398}"/>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D38:D49 D68:D73 D88:D92 D18:D21 D51:D58 D60:D66 D75:D81 D83:D86 D24:D36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19"/>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38.21875" style="1" customWidth="1"/>
    <col min="4" max="4" width="9.21875" style="1" customWidth="1"/>
    <col min="5" max="5" width="5.77734375" style="1" customWidth="1"/>
    <col min="6" max="16384" width="9.21875" style="1" hidden="1"/>
  </cols>
  <sheetData>
    <row r="1" spans="1:4" x14ac:dyDescent="0.3">
      <c r="A1" s="36" t="s">
        <v>0</v>
      </c>
      <c r="C1" s="10" t="str">
        <f>Instructions!$C$1</f>
        <v>Version: 25-2.0</v>
      </c>
    </row>
    <row r="2" spans="1:4" x14ac:dyDescent="0.3">
      <c r="C2" s="34">
        <f>Instructions!$C$2</f>
        <v>45778</v>
      </c>
    </row>
    <row r="3" spans="1:4" ht="32.1" customHeight="1" x14ac:dyDescent="0.3">
      <c r="A3" s="95" t="s">
        <v>29</v>
      </c>
      <c r="B3" s="95"/>
      <c r="C3" s="25"/>
      <c r="D3" s="6"/>
    </row>
    <row r="4" spans="1:4" x14ac:dyDescent="0.3">
      <c r="A4" s="57"/>
      <c r="B4" s="57"/>
    </row>
    <row r="5" spans="1:4" ht="142.5" customHeight="1" x14ac:dyDescent="0.3">
      <c r="A5" s="100" t="s">
        <v>165</v>
      </c>
      <c r="B5" s="96"/>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30</v>
      </c>
      <c r="B12" s="4"/>
    </row>
    <row r="13" spans="1:4" ht="49.5" customHeight="1" x14ac:dyDescent="0.3">
      <c r="A13" s="67" t="s">
        <v>31</v>
      </c>
      <c r="B13" s="71" t="s">
        <v>32</v>
      </c>
    </row>
    <row r="14" spans="1:4" ht="38.25" customHeight="1" x14ac:dyDescent="0.3">
      <c r="A14" s="66" t="s">
        <v>33</v>
      </c>
      <c r="B14" s="64" t="str">
        <f>'Survey link'!D6</f>
        <v>This cell will automatically generate a link once you have filled up your company name and proposed solution name in General Assessment worksheet.</v>
      </c>
      <c r="C14" s="4" t="s">
        <v>157</v>
      </c>
    </row>
    <row r="15" spans="1:4" ht="33.75" customHeight="1" x14ac:dyDescent="0.3">
      <c r="B15" s="4"/>
    </row>
    <row r="16" spans="1:4" ht="32.25" customHeight="1" x14ac:dyDescent="0.3">
      <c r="A16" s="68" t="s">
        <v>34</v>
      </c>
      <c r="B16" s="65" t="s">
        <v>35</v>
      </c>
    </row>
    <row r="17" spans="1:2" x14ac:dyDescent="0.3">
      <c r="B17" s="56" t="s">
        <v>36</v>
      </c>
    </row>
    <row r="18" spans="1:2" x14ac:dyDescent="0.3">
      <c r="A18" s="3"/>
      <c r="B18" s="58"/>
    </row>
    <row r="19" spans="1:2" x14ac:dyDescent="0.3"/>
  </sheetData>
  <sheetProtection algorithmName="SHA-512" hashValue="fUZFlY7nRcBsRS8bI1dAq3gNb0RFDSKswfzMfoRgkOXROm0ZNysj5o22vswQ0Dqkdp8CP8IH8es+TmwWqvHiVw==" saltValue="dA9bnhytF20HP/mcjLvPRQ=="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hyperlinks>
    <hyperlink ref="A1" r:id="rId1" xr:uid="{F85654E6-2625-45DE-85E3-F559A1B06C7E}"/>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B88860-D63B-4D71-9464-1317B7D9AB89}">
          <x14:formula1>
            <xm:f>'Survey link'!$F$1:$F$6</xm:f>
          </x14:formula1>
          <xm:sqref>B18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topLeftCell="A7" zoomScale="55" zoomScaleNormal="55" workbookViewId="0"/>
  </sheetViews>
  <sheetFormatPr defaultColWidth="0" defaultRowHeight="14.4" zeroHeight="1" x14ac:dyDescent="0.3"/>
  <cols>
    <col min="1" max="1" width="84.5546875" customWidth="1"/>
    <col min="2" max="2" width="72.5546875" customWidth="1"/>
    <col min="3" max="3" width="55" customWidth="1"/>
    <col min="4" max="4" width="3" customWidth="1"/>
    <col min="5" max="11" width="0" hidden="1" customWidth="1"/>
    <col min="12" max="16384" width="9.21875" hidden="1"/>
  </cols>
  <sheetData>
    <row r="1" spans="1:3" x14ac:dyDescent="0.3">
      <c r="A1" s="36" t="s">
        <v>0</v>
      </c>
      <c r="C1" s="5" t="str">
        <f>Instructions!C1</f>
        <v>Version: 25-2.0</v>
      </c>
    </row>
    <row r="2" spans="1:3" x14ac:dyDescent="0.3">
      <c r="C2" s="35">
        <f>Instructions!C2</f>
        <v>45778</v>
      </c>
    </row>
    <row r="3" spans="1:3" s="7" customFormat="1" ht="32.1" customHeight="1" x14ac:dyDescent="0.3">
      <c r="A3" s="95" t="s">
        <v>37</v>
      </c>
      <c r="B3" s="95"/>
      <c r="C3" s="95"/>
    </row>
    <row r="4" spans="1:3" x14ac:dyDescent="0.3"/>
    <row r="5" spans="1:3" ht="21.6" thickBot="1" x14ac:dyDescent="0.45">
      <c r="A5" s="53" t="s">
        <v>38</v>
      </c>
    </row>
    <row r="6" spans="1:3" s="23" customFormat="1" ht="15.6" x14ac:dyDescent="0.3">
      <c r="A6" s="48" t="s">
        <v>39</v>
      </c>
      <c r="B6" s="52" t="s">
        <v>40</v>
      </c>
      <c r="C6" s="51" t="s">
        <v>41</v>
      </c>
    </row>
    <row r="7" spans="1:3" ht="142.05000000000001" customHeight="1" thickBot="1" x14ac:dyDescent="0.35">
      <c r="A7" s="45"/>
      <c r="B7" s="46"/>
      <c r="C7" s="47" t="e">
        <f>IF(AND('Data for graphs'!N2=100%,'Data for graphs'!E25=0),"Proceed","Do not submit")</f>
        <v>#REF!</v>
      </c>
    </row>
    <row r="8" spans="1:3" ht="15" thickBot="1" x14ac:dyDescent="0.35"/>
    <row r="9" spans="1:3" s="23" customFormat="1" x14ac:dyDescent="0.3">
      <c r="A9" s="50" t="s">
        <v>5</v>
      </c>
      <c r="B9" s="52" t="s">
        <v>40</v>
      </c>
      <c r="C9" s="51"/>
    </row>
    <row r="10" spans="1:3" ht="142.05000000000001" customHeight="1" thickBot="1" x14ac:dyDescent="0.35">
      <c r="A10" s="45"/>
      <c r="B10" s="46"/>
      <c r="C10" s="49" t="str">
        <f>HYPERLINK("#'General Assessment'!A1", "Return to General Assessment")</f>
        <v>Return to General Assessment</v>
      </c>
    </row>
    <row r="11" spans="1:3" ht="15" thickBot="1" x14ac:dyDescent="0.35"/>
    <row r="12" spans="1:3" s="23" customFormat="1" x14ac:dyDescent="0.3">
      <c r="A12" s="50" t="s">
        <v>42</v>
      </c>
      <c r="B12" s="52" t="s">
        <v>40</v>
      </c>
      <c r="C12" s="51"/>
    </row>
    <row r="13" spans="1:3" ht="142.05000000000001" customHeight="1" thickBot="1" x14ac:dyDescent="0.35">
      <c r="A13" s="45"/>
      <c r="B13" s="46"/>
      <c r="C13" s="49" t="str">
        <f>HYPERLINK("#'Solution Category Requirements'!A1", "Return to Solution Category Requirements")</f>
        <v>Return to Solution Category Requirements</v>
      </c>
    </row>
    <row r="14" spans="1:3" ht="15" thickBot="1" x14ac:dyDescent="0.35"/>
    <row r="15" spans="1:3" s="23" customFormat="1" x14ac:dyDescent="0.3">
      <c r="A15" s="50" t="s">
        <v>29</v>
      </c>
      <c r="B15" s="52" t="s">
        <v>40</v>
      </c>
      <c r="C15" s="51"/>
    </row>
    <row r="16" spans="1:3" ht="142.05000000000001" customHeight="1" thickBot="1" x14ac:dyDescent="0.35">
      <c r="A16" s="45"/>
      <c r="B16" s="46"/>
      <c r="C16" s="49" t="str">
        <f>HYPERLINK("#'Satisfaction Survey'!A4", "Return to Satisfaction Survey")</f>
        <v>Return to Satisfaction Survey</v>
      </c>
    </row>
    <row r="17" x14ac:dyDescent="0.3"/>
  </sheetData>
  <sheetProtection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7" sqref="B7"/>
    </sheetView>
  </sheetViews>
  <sheetFormatPr defaultRowHeight="14.4" x14ac:dyDescent="0.3"/>
  <cols>
    <col min="2" max="2" width="45.5546875" bestFit="1" customWidth="1"/>
    <col min="3" max="3" width="13.21875" bestFit="1" customWidth="1"/>
  </cols>
  <sheetData>
    <row r="1" spans="1:19" x14ac:dyDescent="0.3">
      <c r="A1" t="s">
        <v>43</v>
      </c>
      <c r="E1" t="s">
        <v>44</v>
      </c>
      <c r="H1" t="s">
        <v>45</v>
      </c>
      <c r="M1" t="s">
        <v>39</v>
      </c>
    </row>
    <row r="2" spans="1:19" x14ac:dyDescent="0.3">
      <c r="A2" t="s">
        <v>46</v>
      </c>
      <c r="B2" s="13">
        <f>COUNTIF('General Assessment'!D12:D21,"Yes")/B6+COUNTIF('General Assessment'!D12:D21,"No")/B6</f>
        <v>0</v>
      </c>
      <c r="E2" t="s">
        <v>47</v>
      </c>
      <c r="F2" s="14">
        <f>B13</f>
        <v>0</v>
      </c>
      <c r="H2" t="s">
        <v>47</v>
      </c>
      <c r="I2" s="13">
        <f>J2/5</f>
        <v>0</v>
      </c>
      <c r="J2">
        <f>'Satisfaction Survey'!B18</f>
        <v>0</v>
      </c>
      <c r="M2" t="s">
        <v>47</v>
      </c>
      <c r="N2" s="13">
        <f>SUM(B2,F2,I2)/3</f>
        <v>0</v>
      </c>
    </row>
    <row r="3" spans="1:19" x14ac:dyDescent="0.3">
      <c r="A3" t="s">
        <v>48</v>
      </c>
      <c r="B3" s="14">
        <f>100%-B2</f>
        <v>1</v>
      </c>
      <c r="E3" t="s">
        <v>48</v>
      </c>
      <c r="F3" s="14">
        <f t="shared" ref="F3:F5" si="0">B14</f>
        <v>1</v>
      </c>
      <c r="H3" t="s">
        <v>49</v>
      </c>
      <c r="I3" s="13">
        <f>1-I2</f>
        <v>1</v>
      </c>
      <c r="J3">
        <f>5-J2</f>
        <v>5</v>
      </c>
      <c r="M3" t="s">
        <v>48</v>
      </c>
      <c r="N3" s="13">
        <f>SUM(B3,F3,I3)/3</f>
        <v>1</v>
      </c>
    </row>
    <row r="4" spans="1:19" x14ac:dyDescent="0.3">
      <c r="A4" t="s">
        <v>50</v>
      </c>
      <c r="B4" s="13">
        <f>COUNTIF('General Assessment'!D15:D21,"Yes")/B6</f>
        <v>0</v>
      </c>
      <c r="E4" t="s">
        <v>50</v>
      </c>
      <c r="F4" s="14">
        <f t="shared" si="0"/>
        <v>0</v>
      </c>
      <c r="H4" t="s">
        <v>50</v>
      </c>
    </row>
    <row r="5" spans="1:19" x14ac:dyDescent="0.3">
      <c r="A5" t="s">
        <v>51</v>
      </c>
      <c r="B5" s="13">
        <f>COUNTIF('General Assessment'!D15:D21,"No")/B6</f>
        <v>0</v>
      </c>
      <c r="E5" t="s">
        <v>51</v>
      </c>
      <c r="F5" s="14">
        <f t="shared" si="0"/>
        <v>0</v>
      </c>
      <c r="H5" t="s">
        <v>51</v>
      </c>
    </row>
    <row r="6" spans="1:19" x14ac:dyDescent="0.3">
      <c r="A6" t="s">
        <v>52</v>
      </c>
      <c r="B6">
        <f>COUNTIF('General Assessment'!A12:A26, "&lt;&gt;")</f>
        <v>10</v>
      </c>
    </row>
    <row r="7" spans="1:19" x14ac:dyDescent="0.3">
      <c r="S7" t="s">
        <v>53</v>
      </c>
    </row>
    <row r="9" spans="1:19" x14ac:dyDescent="0.3">
      <c r="A9" t="s">
        <v>54</v>
      </c>
    </row>
    <row r="11" spans="1:19" x14ac:dyDescent="0.3">
      <c r="A11" t="s">
        <v>44</v>
      </c>
    </row>
    <row r="12" spans="1:19" x14ac:dyDescent="0.3">
      <c r="B12" t="s">
        <v>44</v>
      </c>
      <c r="C12" s="72">
        <v>1</v>
      </c>
      <c r="D12" s="72">
        <v>2</v>
      </c>
      <c r="E12" s="72">
        <v>3</v>
      </c>
      <c r="F12" s="72">
        <v>4</v>
      </c>
      <c r="G12" s="72">
        <v>5</v>
      </c>
      <c r="H12" s="72">
        <v>6</v>
      </c>
      <c r="I12" s="72">
        <v>7</v>
      </c>
      <c r="J12" s="72">
        <v>8</v>
      </c>
      <c r="K12" s="72">
        <v>9</v>
      </c>
      <c r="L12" s="72">
        <v>10</v>
      </c>
      <c r="M12" s="72">
        <v>11</v>
      </c>
      <c r="N12" s="72">
        <v>12</v>
      </c>
      <c r="O12" s="72">
        <v>13</v>
      </c>
      <c r="P12" s="72">
        <v>14</v>
      </c>
      <c r="Q12" s="72">
        <v>15</v>
      </c>
      <c r="R12" s="72">
        <v>16</v>
      </c>
      <c r="S12" s="72">
        <v>17</v>
      </c>
    </row>
    <row r="13" spans="1:19" x14ac:dyDescent="0.3">
      <c r="A13" t="s">
        <v>47</v>
      </c>
      <c r="B13" s="13" cm="1">
        <f t="array" ref="B13">IFERROR(INDEX(C13:R13, MATCH(TRUE, C13:R13&gt;0, 0)), 0)</f>
        <v>0</v>
      </c>
      <c r="C13" s="54">
        <f>SUM(C15:C16)</f>
        <v>0</v>
      </c>
      <c r="D13" s="54">
        <f t="shared" ref="D13:R13" si="1">SUM(D15:D16)</f>
        <v>0</v>
      </c>
      <c r="E13" s="54">
        <f t="shared" si="1"/>
        <v>0</v>
      </c>
      <c r="F13" s="54">
        <f t="shared" si="1"/>
        <v>0</v>
      </c>
      <c r="G13" s="54">
        <f t="shared" si="1"/>
        <v>0</v>
      </c>
      <c r="H13" s="54">
        <f t="shared" si="1"/>
        <v>0</v>
      </c>
      <c r="I13" s="54">
        <f t="shared" si="1"/>
        <v>0</v>
      </c>
      <c r="J13" s="54">
        <f t="shared" si="1"/>
        <v>0</v>
      </c>
      <c r="K13" s="54">
        <f t="shared" si="1"/>
        <v>0</v>
      </c>
      <c r="L13" s="54" t="e">
        <f t="shared" si="1"/>
        <v>#DIV/0!</v>
      </c>
      <c r="M13" s="54" t="e">
        <f t="shared" si="1"/>
        <v>#DIV/0!</v>
      </c>
      <c r="N13" s="54" t="e">
        <f t="shared" si="1"/>
        <v>#DIV/0!</v>
      </c>
      <c r="O13" s="54" t="e">
        <f t="shared" si="1"/>
        <v>#DIV/0!</v>
      </c>
      <c r="P13" s="54" t="e">
        <f t="shared" si="1"/>
        <v>#DIV/0!</v>
      </c>
      <c r="Q13" s="54" t="e">
        <f t="shared" si="1"/>
        <v>#DIV/0!</v>
      </c>
      <c r="R13" s="54" t="e">
        <f t="shared" si="1"/>
        <v>#DIV/0!</v>
      </c>
    </row>
    <row r="14" spans="1:19" x14ac:dyDescent="0.3">
      <c r="A14" t="s">
        <v>48</v>
      </c>
      <c r="B14" s="14">
        <f>100%-B13</f>
        <v>1</v>
      </c>
      <c r="C14" s="14">
        <f>100%-C13</f>
        <v>1</v>
      </c>
      <c r="D14" s="14">
        <f t="shared" ref="D14:R14" si="2">100%-D13</f>
        <v>1</v>
      </c>
      <c r="E14" s="14">
        <f t="shared" si="2"/>
        <v>1</v>
      </c>
      <c r="F14" s="14">
        <f t="shared" si="2"/>
        <v>1</v>
      </c>
      <c r="G14" s="14">
        <f t="shared" si="2"/>
        <v>1</v>
      </c>
      <c r="H14" s="14">
        <f t="shared" si="2"/>
        <v>1</v>
      </c>
      <c r="I14" s="14">
        <f t="shared" si="2"/>
        <v>1</v>
      </c>
      <c r="J14" s="14">
        <f t="shared" si="2"/>
        <v>1</v>
      </c>
      <c r="K14" s="14">
        <f t="shared" si="2"/>
        <v>1</v>
      </c>
      <c r="L14" s="14" t="e">
        <f t="shared" si="2"/>
        <v>#DIV/0!</v>
      </c>
      <c r="M14" s="14" t="e">
        <f t="shared" si="2"/>
        <v>#DIV/0!</v>
      </c>
      <c r="N14" s="14" t="e">
        <f t="shared" si="2"/>
        <v>#DIV/0!</v>
      </c>
      <c r="O14" s="14" t="e">
        <f t="shared" si="2"/>
        <v>#DIV/0!</v>
      </c>
      <c r="P14" s="14" t="e">
        <f t="shared" si="2"/>
        <v>#DIV/0!</v>
      </c>
      <c r="Q14" s="14" t="e">
        <f t="shared" si="2"/>
        <v>#DIV/0!</v>
      </c>
      <c r="R14" s="14" t="e">
        <f t="shared" si="2"/>
        <v>#DIV/0!</v>
      </c>
    </row>
    <row r="15" spans="1:19" x14ac:dyDescent="0.3">
      <c r="A15" t="s">
        <v>50</v>
      </c>
      <c r="B15" s="13">
        <f>HLOOKUP(B13,C13:R16,3)</f>
        <v>0</v>
      </c>
      <c r="C15" s="13">
        <f>COUNTIFS('Solution Category Requirements'!$A$15:$A$259,"&gt;"&amp;C12,'Solution Category Requirements'!$A$15:$A$259,"&lt;"&amp;D12,'Solution Category Requirements'!$D$15:$D$259,"Yes")/C17</f>
        <v>0</v>
      </c>
      <c r="D15" s="13">
        <f>COUNTIFS('Solution Category Requirements'!$A$15:$A$259,"&gt;"&amp;D12,'Solution Category Requirements'!$A$15:$A$259,"&lt;"&amp;E12,'Solution Category Requirements'!$D$15:$D$259,"Yes")/D17</f>
        <v>0</v>
      </c>
      <c r="E15" s="13">
        <f>COUNTIFS('Solution Category Requirements'!$A$15:$A$259,"&gt;"&amp;E12,'Solution Category Requirements'!$A$15:$A$259,"&lt;"&amp;F12,'Solution Category Requirements'!$D$15:$D$259,"Yes")/E17</f>
        <v>0</v>
      </c>
      <c r="F15" s="13">
        <f>COUNTIFS('Solution Category Requirements'!$A$15:$A$259,"&gt;"&amp;F12,'Solution Category Requirements'!$A$15:$A$259,"&lt;"&amp;G12,'Solution Category Requirements'!$D$15:$D$259,"Yes")/F17</f>
        <v>0</v>
      </c>
      <c r="G15" s="13">
        <f>COUNTIFS('Solution Category Requirements'!$A$15:$A$259,"&gt;"&amp;G12,'Solution Category Requirements'!$A$15:$A$259,"&lt;"&amp;H12,'Solution Category Requirements'!$D$15:$D$259,"Yes")/G17</f>
        <v>0</v>
      </c>
      <c r="H15" s="13">
        <f>COUNTIFS('Solution Category Requirements'!$A$15:$A$259,"&gt;"&amp;H12,'Solution Category Requirements'!$A$15:$A$259,"&lt;"&amp;I12,'Solution Category Requirements'!$D$15:$D$259,"Yes")/H17</f>
        <v>0</v>
      </c>
      <c r="I15" s="13">
        <f>COUNTIFS('Solution Category Requirements'!$A$15:$A$259,"&gt;"&amp;I12,'Solution Category Requirements'!$A$15:$A$259,"&lt;"&amp;J12,'Solution Category Requirements'!$D$15:$D$259,"Yes")/I17</f>
        <v>0</v>
      </c>
      <c r="J15" s="13">
        <f>COUNTIFS('Solution Category Requirements'!$A$15:$A$259,"&gt;"&amp;J12,'Solution Category Requirements'!$A$15:$A$259,"&lt;"&amp;K12,'Solution Category Requirements'!$D$15:$D$259,"Yes")/J17</f>
        <v>0</v>
      </c>
      <c r="K15" s="13">
        <f>COUNTIFS('Solution Category Requirements'!$A$15:$A$259,"&gt;"&amp;K12,'Solution Category Requirements'!$A$15:$A$259,"&lt;"&amp;L12,'Solution Category Requirements'!$D$15:$D$259,"Yes")/K17</f>
        <v>0</v>
      </c>
      <c r="L15" s="13" t="e">
        <f>COUNTIFS('Solution Category Requirements'!$A$15:$A$259,"&gt;"&amp;L12,'Solution Category Requirements'!$A$15:$A$259,"&lt;"&amp;M12,'Solution Category Requirements'!$D$15:$D$259,"Yes")/L17</f>
        <v>#DIV/0!</v>
      </c>
      <c r="M15" s="13" t="e">
        <f>COUNTIFS('Solution Category Requirements'!$A$15:$A$259,"&gt;"&amp;M12,'Solution Category Requirements'!$A$15:$A$259,"&lt;"&amp;N12,'Solution Category Requirements'!$D$15:$D$259,"Yes")/M17</f>
        <v>#DIV/0!</v>
      </c>
      <c r="N15" s="13" t="e">
        <f>COUNTIFS('Solution Category Requirements'!$A$15:$A$259,"&gt;"&amp;N12,'Solution Category Requirements'!$A$15:$A$259,"&lt;"&amp;O12,'Solution Category Requirements'!$D$15:$D$259,"Yes")/N17</f>
        <v>#DIV/0!</v>
      </c>
      <c r="O15" s="13" t="e">
        <f>COUNTIFS('Solution Category Requirements'!$A$15:$A$259,"&gt;"&amp;O12,'Solution Category Requirements'!$A$15:$A$259,"&lt;"&amp;P12,'Solution Category Requirements'!$D$15:$D$259,"Yes")/O17</f>
        <v>#DIV/0!</v>
      </c>
      <c r="P15" s="13" t="e">
        <f>COUNTIFS('Solution Category Requirements'!$A$15:$A$259,"&gt;"&amp;P12,'Solution Category Requirements'!$A$15:$A$259,"&lt;"&amp;Q12,'Solution Category Requirements'!$D$15:$D$259,"Yes")/P17</f>
        <v>#DIV/0!</v>
      </c>
      <c r="Q15" s="13" t="e">
        <f>COUNTIFS('Solution Category Requirements'!$A$15:$A$259,"&gt;"&amp;Q12,'Solution Category Requirements'!$A$15:$A$259,"&lt;"&amp;R12,'Solution Category Requirements'!$D$15:$D$259,"Yes")/Q17</f>
        <v>#DIV/0!</v>
      </c>
      <c r="R15" s="13" t="e">
        <f>COUNTIFS('Solution Category Requirements'!$A$15:$A$259,"&gt;"&amp;R12,'Solution Category Requirements'!$A$15:$A$259,"&lt;"&amp;S12,'Solution Category Requirements'!$D$15:$D$259,"Yes")/R17</f>
        <v>#DIV/0!</v>
      </c>
    </row>
    <row r="16" spans="1:19" x14ac:dyDescent="0.3">
      <c r="A16" t="s">
        <v>51</v>
      </c>
      <c r="B16" s="13">
        <f>HLOOKUP(B13,C13:R16,4)</f>
        <v>0</v>
      </c>
      <c r="C16" s="13">
        <f>COUNTIFS('Solution Category Requirements'!$A$15:$A$259,"&gt;"&amp;C12,'Solution Category Requirements'!$A$15:$A$259,"&lt;"&amp;D12,'Solution Category Requirements'!$D$15:$D$259,"No")/C17</f>
        <v>0</v>
      </c>
      <c r="D16" s="13">
        <f>COUNTIFS('Solution Category Requirements'!$A$15:$A$259,"&gt;"&amp;D12,'Solution Category Requirements'!$A$15:$A$259,"&lt;"&amp;E12,'Solution Category Requirements'!$D$15:$D$259,"No")/D17</f>
        <v>0</v>
      </c>
      <c r="E16" s="13">
        <f>COUNTIFS('Solution Category Requirements'!$A$15:$A$259,"&gt;"&amp;E12,'Solution Category Requirements'!$A$15:$A$259,"&lt;"&amp;F12,'Solution Category Requirements'!$D$15:$D$259,"No")/E17</f>
        <v>0</v>
      </c>
      <c r="F16" s="13">
        <f>COUNTIFS('Solution Category Requirements'!$A$15:$A$259,"&gt;"&amp;F12,'Solution Category Requirements'!$A$15:$A$259,"&lt;"&amp;G12,'Solution Category Requirements'!$D$15:$D$259,"No")/F17</f>
        <v>0</v>
      </c>
      <c r="G16" s="13">
        <f>COUNTIFS('Solution Category Requirements'!$A$15:$A$259,"&gt;"&amp;G12,'Solution Category Requirements'!$A$15:$A$259,"&lt;"&amp;H12,'Solution Category Requirements'!$D$15:$D$259,"No")/G17</f>
        <v>0</v>
      </c>
      <c r="H16" s="13">
        <f>COUNTIFS('Solution Category Requirements'!$A$15:$A$259,"&gt;"&amp;H12,'Solution Category Requirements'!$A$15:$A$259,"&lt;"&amp;I12,'Solution Category Requirements'!$D$15:$D$259,"No")/H17</f>
        <v>0</v>
      </c>
      <c r="I16" s="13">
        <f>COUNTIFS('Solution Category Requirements'!$A$15:$A$259,"&gt;"&amp;I12,'Solution Category Requirements'!$A$15:$A$259,"&lt;"&amp;J12,'Solution Category Requirements'!$D$15:$D$259,"No")/I17</f>
        <v>0</v>
      </c>
      <c r="J16" s="13">
        <f>COUNTIFS('Solution Category Requirements'!$A$15:$A$259,"&gt;"&amp;J12,'Solution Category Requirements'!$A$15:$A$259,"&lt;"&amp;K12,'Solution Category Requirements'!$D$15:$D$259,"No")/J17</f>
        <v>0</v>
      </c>
      <c r="K16" s="13">
        <f>COUNTIFS('Solution Category Requirements'!$A$15:$A$259,"&gt;"&amp;K12,'Solution Category Requirements'!$A$15:$A$259,"&lt;"&amp;L12,'Solution Category Requirements'!$D$15:$D$259,"No")/K17</f>
        <v>0</v>
      </c>
      <c r="L16" s="13" t="e">
        <f>COUNTIFS('Solution Category Requirements'!$A$15:$A$259,"&gt;"&amp;L12,'Solution Category Requirements'!$A$15:$A$259,"&lt;"&amp;M12,'Solution Category Requirements'!$D$15:$D$259,"No")/L17</f>
        <v>#DIV/0!</v>
      </c>
      <c r="M16" s="13" t="e">
        <f>COUNTIFS('Solution Category Requirements'!$A$15:$A$259,"&gt;"&amp;M12,'Solution Category Requirements'!$A$15:$A$259,"&lt;"&amp;N12,'Solution Category Requirements'!$D$15:$D$259,"No")/M17</f>
        <v>#DIV/0!</v>
      </c>
      <c r="N16" s="13" t="e">
        <f>COUNTIFS('Solution Category Requirements'!$A$15:$A$259,"&gt;"&amp;N12,'Solution Category Requirements'!$A$15:$A$259,"&lt;"&amp;O12,'Solution Category Requirements'!$D$15:$D$259,"No")/N17</f>
        <v>#DIV/0!</v>
      </c>
      <c r="O16" s="13" t="e">
        <f>COUNTIFS('Solution Category Requirements'!$A$15:$A$259,"&gt;"&amp;O12,'Solution Category Requirements'!$A$15:$A$259,"&lt;"&amp;P12,'Solution Category Requirements'!$D$15:$D$259,"No")/O17</f>
        <v>#DIV/0!</v>
      </c>
      <c r="P16" s="13" t="e">
        <f>COUNTIFS('Solution Category Requirements'!$A$15:$A$259,"&gt;"&amp;P12,'Solution Category Requirements'!$A$15:$A$259,"&lt;"&amp;Q12,'Solution Category Requirements'!$D$15:$D$259,"No")/P17</f>
        <v>#DIV/0!</v>
      </c>
      <c r="Q16" s="13" t="e">
        <f>COUNTIFS('Solution Category Requirements'!$A$15:$A$259,"&gt;"&amp;Q12,'Solution Category Requirements'!$A$15:$A$259,"&lt;"&amp;R12,'Solution Category Requirements'!$D$15:$D$259,"No")/Q17</f>
        <v>#DIV/0!</v>
      </c>
      <c r="R16" s="13" t="e">
        <f>COUNTIFS('Solution Category Requirements'!$A$15:$A$259,"&gt;"&amp;R12,'Solution Category Requirements'!$A$15:$A$259,"&lt;"&amp;S12,'Solution Category Requirements'!$D$15:$D$259,"No")/R17</f>
        <v>#DIV/0!</v>
      </c>
    </row>
    <row r="17" spans="1:20" x14ac:dyDescent="0.3">
      <c r="A17" t="s">
        <v>55</v>
      </c>
      <c r="B17" s="13"/>
      <c r="C17" s="55">
        <f>COUNTIFS('Solution Category Requirements'!$A$17:$A$387,"&gt;"&amp;C12,'Solution Category Requirements'!$A$17:$A$387,"&lt;"&amp;D12)</f>
        <v>4</v>
      </c>
      <c r="D17" s="55">
        <f>COUNTIFS('Solution Category Requirements'!$A$17:$A$387,"&gt;"&amp;D12,'Solution Category Requirements'!$A$17:$A$387,"&lt;"&amp;E12)</f>
        <v>13</v>
      </c>
      <c r="E17" s="55">
        <f>COUNTIFS('Solution Category Requirements'!$A$17:$A$387,"&gt;"&amp;E12,'Solution Category Requirements'!$A$17:$A$387,"&lt;"&amp;F12)</f>
        <v>12</v>
      </c>
      <c r="F17" s="55">
        <f>COUNTIFS('Solution Category Requirements'!$A$17:$A$387,"&gt;"&amp;F12,'Solution Category Requirements'!$A$17:$A$387,"&lt;"&amp;G12)</f>
        <v>8</v>
      </c>
      <c r="G17" s="55">
        <f>COUNTIFS('Solution Category Requirements'!$A$17:$A$387,"&gt;"&amp;G12,'Solution Category Requirements'!$A$17:$A$387,"&lt;"&amp;H12)</f>
        <v>7</v>
      </c>
      <c r="H17" s="55">
        <f>COUNTIFS('Solution Category Requirements'!$A$17:$A$387,"&gt;"&amp;H12,'Solution Category Requirements'!$A$17:$A$387,"&lt;"&amp;I12)</f>
        <v>6</v>
      </c>
      <c r="I17" s="55">
        <f>COUNTIFS('Solution Category Requirements'!$A$17:$A$387,"&gt;"&amp;I12,'Solution Category Requirements'!$A$17:$A$387,"&lt;"&amp;J12)</f>
        <v>7</v>
      </c>
      <c r="J17" s="55">
        <f>COUNTIFS('Solution Category Requirements'!$A$17:$A$387,"&gt;"&amp;J12,'Solution Category Requirements'!$A$17:$A$387,"&lt;"&amp;K12)</f>
        <v>4</v>
      </c>
      <c r="K17" s="55">
        <f>COUNTIFS('Solution Category Requirements'!$A$17:$A$387,"&gt;"&amp;K12,'Solution Category Requirements'!$A$17:$A$387,"&lt;"&amp;L12)</f>
        <v>5</v>
      </c>
      <c r="L17" s="55">
        <f>COUNTIFS('Solution Category Requirements'!$A$17:$A$387,"&gt;"&amp;L12,'Solution Category Requirements'!$A$17:$A$387,"&lt;"&amp;M12)</f>
        <v>0</v>
      </c>
      <c r="M17" s="55">
        <f>COUNTIFS('Solution Category Requirements'!$A$17:$A$387,"&gt;"&amp;M12,'Solution Category Requirements'!$A$17:$A$387,"&lt;"&amp;N12)</f>
        <v>0</v>
      </c>
      <c r="N17" s="55">
        <f>COUNTIFS('Solution Category Requirements'!$A$17:$A$387,"&gt;"&amp;N12,'Solution Category Requirements'!$A$17:$A$387,"&lt;"&amp;O12)</f>
        <v>0</v>
      </c>
      <c r="O17" s="55">
        <f>COUNTIFS('Solution Category Requirements'!$A$17:$A$387,"&gt;"&amp;O12,'Solution Category Requirements'!$A$17:$A$387,"&lt;"&amp;P12)</f>
        <v>0</v>
      </c>
      <c r="P17" s="55">
        <f>COUNTIFS('Solution Category Requirements'!$A$17:$A$387,"&gt;"&amp;P12,'Solution Category Requirements'!$A$17:$A$387,"&lt;"&amp;Q12)</f>
        <v>0</v>
      </c>
      <c r="Q17" s="55">
        <f>COUNTIFS('Solution Category Requirements'!$A$17:$A$387,"&gt;"&amp;Q12,'Solution Category Requirements'!$A$17:$A$387,"&lt;"&amp;R12)</f>
        <v>0</v>
      </c>
      <c r="R17" s="55">
        <f>COUNTIFS('Solution Category Requirements'!$A$17:$A$387,"&gt;"&amp;R12,'Solution Category Requirements'!$A$17:$A$387,"&lt;"&amp;S12)</f>
        <v>0</v>
      </c>
    </row>
    <row r="19" spans="1:20" x14ac:dyDescent="0.3">
      <c r="A19" t="s">
        <v>56</v>
      </c>
      <c r="C19" s="79">
        <f>MATCH(D12,'Solution Category Requirements'!$A$13:$A$387,0)-MATCH(C12,'Solution Category Requirements'!$A$13:$A$387,0)-1</f>
        <v>5</v>
      </c>
      <c r="D19" s="79">
        <f>MATCH(E12,'Solution Category Requirements'!$A$12:$A$387,0)-MATCH(D12,'Solution Category Requirements'!$A$12:$A$387,0)-1</f>
        <v>13</v>
      </c>
      <c r="E19" s="79">
        <f>MATCH(F12,'Solution Category Requirements'!$A$14:$A$387,0)-MATCH(E12,'Solution Category Requirements'!$A$14:$A$387,0)-1</f>
        <v>12</v>
      </c>
      <c r="F19" s="79">
        <f>MATCH(G12,'Solution Category Requirements'!$A$15:$A$387,0)-MATCH(F12,'Solution Category Requirements'!$A$15:$A$387,0)-1</f>
        <v>8</v>
      </c>
      <c r="G19" s="79">
        <f>MATCH(H12,'Solution Category Requirements'!$A$15:$A$387,0)-MATCH(G12,'Solution Category Requirements'!$A$15:$A$387,0)-1</f>
        <v>7</v>
      </c>
      <c r="H19" s="79">
        <f>MATCH(I12,'Solution Category Requirements'!$A$15:$A$387,0)-MATCH(H12,'Solution Category Requirements'!$A$15:$A$387,0)-1</f>
        <v>6</v>
      </c>
      <c r="I19" s="79">
        <f>MATCH(J12,'Solution Category Requirements'!$A$15:$A$387,0)-MATCH(I12,'Solution Category Requirements'!$A$15:$A$387,0)-1</f>
        <v>7</v>
      </c>
      <c r="J19" s="79">
        <f>MATCH(K12,'Solution Category Requirements'!$A$15:$A$387,0)-MATCH(J12,'Solution Category Requirements'!$A$15:$A$387,0)-1</f>
        <v>4</v>
      </c>
      <c r="K19" s="79" t="e">
        <f>MATCH(L12,'Solution Category Requirements'!$A$15:$A$387,0)-MATCH(K12,'Solution Category Requirements'!$A$15:$A$387,0)-1</f>
        <v>#N/A</v>
      </c>
      <c r="L19" s="79" t="e">
        <f>MATCH(M12,'Solution Category Requirements'!$A$15:$A$387,0)-MATCH(L12,'Solution Category Requirements'!$A$15:$A$387,0)-1</f>
        <v>#N/A</v>
      </c>
      <c r="M19" s="79" t="e">
        <f>MATCH(N12,'Solution Category Requirements'!$A$15:$A$387,0)-MATCH(M12,'Solution Category Requirements'!$A$15:$A$387,0)-1</f>
        <v>#N/A</v>
      </c>
      <c r="N19" s="79" t="e">
        <f>MATCH(O12,'Solution Category Requirements'!$A$16:$A$387,0)-MATCH(N12,'Solution Category Requirements'!$A$16:$A$387,0)-1</f>
        <v>#N/A</v>
      </c>
      <c r="O19" s="79" t="e">
        <f>MATCH(P12,'Solution Category Requirements'!$A$17:$A$387,0)-MATCH(O12,'Solution Category Requirements'!$A$17:$A$387,0)-1</f>
        <v>#N/A</v>
      </c>
      <c r="P19" s="79" t="e">
        <f>MATCH(Q12,'Solution Category Requirements'!$A$18:$A$387,0)-MATCH(P12,'Solution Category Requirements'!$A$18:$A$387,0)-1</f>
        <v>#N/A</v>
      </c>
      <c r="Q19" s="79" t="e">
        <f>MATCH(R12,'Solution Category Requirements'!$A$19:$A$387,0)-MATCH(Q12,'Solution Category Requirements'!$A$19:$A$387,0)-1</f>
        <v>#N/A</v>
      </c>
      <c r="R19" s="79" t="e">
        <f>MATCH(S12,'Solution Category Requirements'!$A$20:$A$387,0)-MATCH(R12,'Solution Category Requirements'!$A$20:$A$387,0)-1</f>
        <v>#N/A</v>
      </c>
      <c r="T19" t="s">
        <v>71</v>
      </c>
    </row>
    <row r="20" spans="1:20" x14ac:dyDescent="0.3">
      <c r="T20" t="s">
        <v>72</v>
      </c>
    </row>
    <row r="21" spans="1:20" x14ac:dyDescent="0.3">
      <c r="A21" t="s">
        <v>57</v>
      </c>
    </row>
    <row r="22" spans="1:20" x14ac:dyDescent="0.3">
      <c r="B22" t="s">
        <v>5</v>
      </c>
      <c r="C22" t="s">
        <v>58</v>
      </c>
      <c r="D22" t="s">
        <v>59</v>
      </c>
      <c r="E22" t="s">
        <v>60</v>
      </c>
    </row>
    <row r="23" spans="1:20" x14ac:dyDescent="0.3">
      <c r="A23" t="s">
        <v>61</v>
      </c>
      <c r="B23">
        <f>'General Assessment'!A7</f>
        <v>0</v>
      </c>
      <c r="C23" t="e">
        <f>'Solution Category Requirements'!#REF!</f>
        <v>#REF!</v>
      </c>
    </row>
    <row r="24" spans="1:20" x14ac:dyDescent="0.3">
      <c r="A24" t="s">
        <v>62</v>
      </c>
      <c r="B24">
        <f>'General Assessment'!A8</f>
        <v>0</v>
      </c>
      <c r="C24" t="e">
        <f>'Solution Category Requirements'!#REF!</f>
        <v>#REF!</v>
      </c>
      <c r="D24">
        <f>J3</f>
        <v>5</v>
      </c>
    </row>
    <row r="25" spans="1:20" x14ac:dyDescent="0.3">
      <c r="A25" t="s">
        <v>60</v>
      </c>
      <c r="B25">
        <f>SUM(B23:B24)</f>
        <v>0</v>
      </c>
      <c r="C25" t="e">
        <f>SUM(C23:C24)</f>
        <v>#REF!</v>
      </c>
      <c r="D25">
        <f>SUM(D23:D24)</f>
        <v>5</v>
      </c>
      <c r="E25" t="e">
        <f>SUM(B25:D25)</f>
        <v>#REF!</v>
      </c>
    </row>
    <row r="29" spans="1:20" x14ac:dyDescent="0.3">
      <c r="A29" s="24" t="e">
        <f>IF(AND(N2=100%,E25=0),"Proceed","Do not submit")</f>
        <v>#REF!</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H29" sqref="H29"/>
    </sheetView>
  </sheetViews>
  <sheetFormatPr defaultRowHeight="14.4" x14ac:dyDescent="0.3"/>
  <cols>
    <col min="1" max="1" width="55.44140625" bestFit="1" customWidth="1"/>
    <col min="2" max="2" width="36.77734375" customWidth="1"/>
    <col min="3" max="3" width="33" customWidth="1"/>
  </cols>
  <sheetData>
    <row r="1" spans="1:6" x14ac:dyDescent="0.3">
      <c r="A1" s="37" t="s">
        <v>63</v>
      </c>
      <c r="F1">
        <v>0</v>
      </c>
    </row>
    <row r="2" spans="1:6" x14ac:dyDescent="0.3">
      <c r="F2">
        <v>1</v>
      </c>
    </row>
    <row r="3" spans="1:6" x14ac:dyDescent="0.3">
      <c r="A3" t="s">
        <v>141</v>
      </c>
      <c r="B3" t="s">
        <v>67</v>
      </c>
      <c r="C3" t="s">
        <v>68</v>
      </c>
      <c r="F3">
        <v>2</v>
      </c>
    </row>
    <row r="4" spans="1:6" x14ac:dyDescent="0.3">
      <c r="A4" t="s">
        <v>142</v>
      </c>
      <c r="B4" t="s">
        <v>64</v>
      </c>
      <c r="C4" t="s">
        <v>65</v>
      </c>
      <c r="D4" t="s">
        <v>69</v>
      </c>
      <c r="F4">
        <v>3</v>
      </c>
    </row>
    <row r="5" spans="1:6" x14ac:dyDescent="0.3">
      <c r="A5" t="s">
        <v>143</v>
      </c>
      <c r="B5" t="s">
        <v>144</v>
      </c>
      <c r="C5" t="s">
        <v>66</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DCEDD8B3-7BCF-4254-B413-5AA441D05CC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H29" sqref="H29"/>
    </sheetView>
  </sheetViews>
  <sheetFormatPr defaultColWidth="9.21875" defaultRowHeight="14.4" x14ac:dyDescent="0.3"/>
  <cols>
    <col min="1" max="1" width="14.5546875" style="1" customWidth="1"/>
    <col min="2" max="16384" width="9.21875" style="1"/>
  </cols>
  <sheetData>
    <row r="1" spans="1:1" x14ac:dyDescent="0.3">
      <c r="A1" s="1" t="s">
        <v>70</v>
      </c>
    </row>
    <row r="2" spans="1:1" x14ac:dyDescent="0.3">
      <c r="A2" s="1" t="s">
        <v>50</v>
      </c>
    </row>
    <row r="3" spans="1:1" x14ac:dyDescent="0.3">
      <c r="A3" s="1" t="s">
        <v>51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93BB2C-9572-4052-B0A1-88BE5C0BA4EF}">
  <ds:schemaRefs>
    <ds:schemaRef ds:uri="http://purl.org/dc/dcmitype/"/>
    <ds:schemaRef ds:uri="http://www.w3.org/XML/1998/namespace"/>
    <ds:schemaRef ds:uri="http://schemas.microsoft.com/office/2006/documentManagement/types"/>
    <ds:schemaRef ds:uri="http://purl.org/dc/elements/1.1/"/>
    <ds:schemaRef ds:uri="http://schemas.openxmlformats.org/package/2006/metadata/core-properties"/>
    <ds:schemaRef ds:uri="388bccd0-021a-467f-a5da-ec7dfa5bc485"/>
    <ds:schemaRef ds:uri="http://purl.org/dc/term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3.xml><?xml version="1.0" encoding="utf-8"?>
<ds:datastoreItem xmlns:ds="http://schemas.openxmlformats.org/officeDocument/2006/customXml" ds:itemID="{8C78A2B3-9D5A-40A9-A85D-997E4847D9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cp:lastPrinted>2024-07-08T14:00:43Z</cp:lastPrinted>
  <dcterms:created xsi:type="dcterms:W3CDTF">2023-12-13T06:24:13Z</dcterms:created>
  <dcterms:modified xsi:type="dcterms:W3CDTF">2025-04-21T06:09:20Z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