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C:\Users\imda-ongjs\SGDCS\DCS3 Pre-Approval and Platform - SGDPA\01 Checklist\2025\01 May 2025\"/>
    </mc:Choice>
  </mc:AlternateContent>
  <xr:revisionPtr revIDLastSave="0" documentId="13_ncr:1_{C33B3202-95E5-42D6-9802-D47BC42A71FE}" xr6:coauthVersionLast="47" xr6:coauthVersionMax="47" xr10:uidLastSave="{00000000-0000-0000-0000-000000000000}"/>
  <workbookProtection workbookAlgorithmName="SHA-512" workbookHashValue="rxW0KgfXnyyVXEmF2iOOLmBJAEepX7uFmBDUPI8khy2bMK0l/faM7YibSo2FQzUy1ObdXDeTR8XAZCvAZXCM2A==" workbookSaltValue="SvojWGO6iVanYMFjmHGN8Q==" workbookSpinCount="100000" lockStructure="1"/>
  <bookViews>
    <workbookView xWindow="-108" yWindow="-108" windowWidth="23256" windowHeight="14976"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D6" i="17"/>
  <c r="B14" i="16" s="1"/>
  <c r="C6" i="17"/>
  <c r="B6" i="17"/>
  <c r="A6" i="17"/>
  <c r="B5" i="8"/>
  <c r="B4" i="8"/>
  <c r="B2" i="8"/>
  <c r="A73" i="7"/>
  <c r="A74" i="7" s="1"/>
  <c r="A75" i="7" s="1"/>
  <c r="A76" i="7" s="1"/>
  <c r="A77" i="7" s="1"/>
  <c r="A78" i="7" s="1"/>
  <c r="A79" i="7" s="1"/>
  <c r="A80" i="7" s="1"/>
  <c r="A81" i="7" s="1"/>
  <c r="A82" i="7" s="1"/>
  <c r="A83" i="7" s="1"/>
  <c r="A84" i="7" s="1"/>
  <c r="A85" i="7" s="1"/>
  <c r="A86" i="7" s="1"/>
  <c r="A87" i="7" s="1"/>
  <c r="A60" i="7"/>
  <c r="A61" i="7" s="1"/>
  <c r="A62" i="7" s="1"/>
  <c r="A63" i="7" s="1"/>
  <c r="A64" i="7" s="1"/>
  <c r="A65" i="7" s="1"/>
  <c r="A66" i="7" s="1"/>
  <c r="A67" i="7" s="1"/>
  <c r="A68" i="7" s="1"/>
  <c r="A69" i="7" s="1"/>
  <c r="A70" i="7" s="1"/>
  <c r="A71" i="7" s="1"/>
  <c r="A48" i="7"/>
  <c r="A49" i="7" s="1"/>
  <c r="A50" i="7" s="1"/>
  <c r="A51" i="7" s="1"/>
  <c r="A52" i="7" s="1"/>
  <c r="A53" i="7" s="1"/>
  <c r="A54" i="7" s="1"/>
  <c r="A55" i="7" s="1"/>
  <c r="A56" i="7" s="1"/>
  <c r="A57" i="7" s="1"/>
  <c r="A58" i="7" s="1"/>
  <c r="A39" i="7"/>
  <c r="A40" i="7" s="1"/>
  <c r="A41" i="7" s="1"/>
  <c r="A42" i="7" s="1"/>
  <c r="A43" i="7" s="1"/>
  <c r="A44" i="7" s="1"/>
  <c r="A45" i="7" s="1"/>
  <c r="A46" i="7" s="1"/>
  <c r="A31" i="7"/>
  <c r="A32" i="7" s="1"/>
  <c r="A33" i="7" s="1"/>
  <c r="A34" i="7" s="1"/>
  <c r="A35" i="7" s="1"/>
  <c r="A36" i="7" s="1"/>
  <c r="A37" i="7" s="1"/>
  <c r="A23" i="7"/>
  <c r="A24" i="7" s="1"/>
  <c r="A25" i="7" s="1"/>
  <c r="A26" i="7" s="1"/>
  <c r="A27" i="7" s="1"/>
  <c r="A28" i="7" s="1"/>
  <c r="A29" i="7" s="1"/>
  <c r="C16" i="15" l="1"/>
  <c r="C2" i="16"/>
  <c r="C1" i="16"/>
  <c r="J2" i="8" l="1"/>
  <c r="J3" i="8" l="1"/>
  <c r="D24" i="8" s="1"/>
  <c r="D25" i="8" s="1"/>
  <c r="I2" i="8"/>
  <c r="I3" i="8" s="1"/>
  <c r="B8" i="2" l="1"/>
  <c r="C13" i="15" l="1"/>
  <c r="C10" i="15"/>
  <c r="C2" i="15"/>
  <c r="C1" i="15"/>
  <c r="E2" i="7"/>
  <c r="E2" i="2"/>
  <c r="B23" i="8" l="1"/>
  <c r="A11" i="7" a="1"/>
  <c r="A11" i="7" s="1"/>
  <c r="E1" i="7"/>
  <c r="C24" i="8" l="1"/>
  <c r="B24" i="8"/>
  <c r="B25" i="8" s="1"/>
  <c r="B3" i="8" l="1"/>
  <c r="E1" i="2"/>
  <c r="R19" i="8" l="1"/>
  <c r="K19" i="8" l="1"/>
  <c r="J19" i="8"/>
  <c r="N19" i="8"/>
  <c r="P19" i="8"/>
  <c r="Q17" i="8"/>
  <c r="C19" i="8"/>
  <c r="C17" i="8"/>
  <c r="D17" i="8"/>
  <c r="Q19" i="8"/>
  <c r="K17" i="8"/>
  <c r="M17" i="8"/>
  <c r="G17" i="8"/>
  <c r="O19" i="8"/>
  <c r="L17" i="8"/>
  <c r="H19" i="8"/>
  <c r="P17" i="8"/>
  <c r="M19" i="8"/>
  <c r="I19" i="8"/>
  <c r="J17" i="8"/>
  <c r="E19" i="8"/>
  <c r="O17" i="8"/>
  <c r="H17" i="8"/>
  <c r="N17" i="8"/>
  <c r="F19" i="8"/>
  <c r="F17" i="8"/>
  <c r="E17" i="8"/>
  <c r="L19" i="8"/>
  <c r="R17" i="8"/>
  <c r="I17" i="8"/>
  <c r="D19" i="8"/>
  <c r="G19" i="8"/>
  <c r="C15" i="8" l="1"/>
  <c r="C16" i="8"/>
  <c r="O16" i="8"/>
  <c r="O15" i="8"/>
  <c r="Q15" i="8"/>
  <c r="Q16" i="8"/>
  <c r="P16" i="8"/>
  <c r="P15" i="8"/>
  <c r="L15" i="8"/>
  <c r="L16" i="8"/>
  <c r="R16" i="8"/>
  <c r="R15" i="8"/>
  <c r="G16" i="8"/>
  <c r="G15" i="8"/>
  <c r="N16" i="8"/>
  <c r="N15" i="8"/>
  <c r="J16" i="8"/>
  <c r="J15" i="8"/>
  <c r="M15" i="8"/>
  <c r="M16" i="8"/>
  <c r="H16" i="8"/>
  <c r="H15" i="8"/>
  <c r="E15" i="8"/>
  <c r="E16" i="8"/>
  <c r="K16" i="8"/>
  <c r="K15" i="8"/>
  <c r="D15" i="8"/>
  <c r="D16" i="8"/>
  <c r="I15" i="8"/>
  <c r="I13" i="8" s="1"/>
  <c r="I14" i="8" s="1"/>
  <c r="I16" i="8"/>
  <c r="F16" i="8"/>
  <c r="F15" i="8"/>
  <c r="K13" i="8" l="1"/>
  <c r="K14" i="8" s="1"/>
  <c r="O13" i="8"/>
  <c r="O14" i="8" s="1"/>
  <c r="D13" i="8"/>
  <c r="D14" i="8" s="1"/>
  <c r="R13" i="8"/>
  <c r="R14" i="8" s="1"/>
  <c r="F13" i="8"/>
  <c r="F14" i="8" s="1"/>
  <c r="N13" i="8"/>
  <c r="N14" i="8" s="1"/>
  <c r="P13" i="8"/>
  <c r="P14" i="8" s="1"/>
  <c r="Q13" i="8"/>
  <c r="Q14" i="8" s="1"/>
  <c r="J13" i="8"/>
  <c r="J14" i="8" s="1"/>
  <c r="E13" i="8"/>
  <c r="E14" i="8" s="1"/>
  <c r="H13" i="8"/>
  <c r="H14" i="8" s="1"/>
  <c r="G13" i="8"/>
  <c r="G14" i="8" s="1"/>
  <c r="M13" i="8"/>
  <c r="M14" i="8" s="1"/>
  <c r="L13" i="8"/>
  <c r="L14" i="8" s="1"/>
  <c r="C13" i="8"/>
  <c r="A10" i="7" s="1"/>
  <c r="C14" i="8" l="1"/>
  <c r="B13" i="8" a="1"/>
  <c r="B13" i="8" s="1"/>
  <c r="F2" i="8" l="1"/>
  <c r="N2" i="8" s="1"/>
  <c r="B15" i="8"/>
  <c r="F4" i="8" s="1"/>
  <c r="B14" i="8"/>
  <c r="F3" i="8" s="1"/>
  <c r="N3" i="8" s="1"/>
  <c r="B16" i="8"/>
  <c r="F5" i="8" s="1"/>
  <c r="C23" i="8"/>
  <c r="C25" i="8" s="1"/>
  <c r="E25" i="8" s="1"/>
  <c r="B11" i="7"/>
  <c r="B10" i="7"/>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21" authorId="0" shapeId="0" xr:uid="{2ED150F2-606D-4302-8986-8F305FA20DD1}">
      <text>
        <r>
          <rPr>
            <b/>
            <sz val="9"/>
            <color indexed="81"/>
            <rFont val="Tahoma"/>
            <family val="2"/>
          </rPr>
          <t>IMDA:</t>
        </r>
        <r>
          <rPr>
            <sz val="9"/>
            <color indexed="81"/>
            <rFont val="Tahoma"/>
            <family val="2"/>
          </rPr>
          <t xml:space="preserve">
This indicates if a Requirement is Mandatory or Preferred.</t>
        </r>
      </text>
    </comment>
    <comment ref="D21"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21" authorId="0" shapeId="0" xr:uid="{44FFCB47-2199-4D32-9152-7771386832C0}">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<sst xmlns="http://schemas.openxmlformats.org/spreadsheetml/2006/main" count="397" uniqueCount="159">
  <si>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</si>
  <si>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</si>
  <si>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</si>
  <si>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</si>
  <si>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</si>
  <si>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</si>
  <si>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</si>
  <si>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</si>
  <si>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</si>
  <si>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</si>
  <si>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</si>
  <si>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</si>
  <si>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</si>
  <si>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</si>
  <si>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</si>
  <si>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</si>
  <si>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</si>
  <si>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</si>
  <si>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</si>
  <si>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</si>
  <si>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</si>
  <si>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</si>
  <si>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</si>
  <si>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</si>
  <si>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</si>
  <si>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</si>
  <si>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t>
    </r>
    <r>
      <rPr>
        <b/>
        <u/>
        <sz val="11"/>
        <color rgb="FF7030A0"/>
        <rFont val="Calibri"/>
        <family val="2"/>
        <scheme val="minor"/>
      </rPr>
      <t>one</t>
    </r>
    <r>
      <rPr>
        <b/>
        <sz val="11"/>
        <color theme="1"/>
        <rFont val="Calibri"/>
        <family val="2"/>
        <scheme val="minor"/>
      </rPr>
      <t xml:space="preserve"> solution category.</t>
    </r>
  </si>
  <si>
    <t>Networked Trade Platform Value Added Services</t>
  </si>
  <si>
    <t>Inventory Management</t>
  </si>
  <si>
    <t>Warehouse Management</t>
  </si>
  <si>
    <t>Active Cold Chain Management</t>
  </si>
  <si>
    <t>Transport Management</t>
  </si>
  <si>
    <t>Freight Management</t>
  </si>
  <si>
    <r>
      <rPr>
        <b/>
        <sz val="11"/>
        <color theme="1"/>
        <rFont val="Calibri"/>
        <family val="2"/>
        <scheme val="minor"/>
      </rPr>
      <t>Solution Category:</t>
    </r>
    <r>
      <rPr>
        <sz val="11"/>
        <color theme="1"/>
        <rFont val="Calibri"/>
        <family val="2"/>
        <scheme val="minor"/>
      </rPr>
      <t xml:space="preserve"> Networked Trade Platform Value Added Services
</t>
    </r>
    <r>
      <rPr>
        <b/>
        <sz val="11"/>
        <color theme="1"/>
        <rFont val="Calibri"/>
        <family val="2"/>
        <scheme val="minor"/>
      </rPr>
      <t xml:space="preserve">Solution Category Description: </t>
    </r>
    <r>
      <rPr>
        <sz val="11"/>
        <color theme="1"/>
        <rFont val="Calibri"/>
        <family val="2"/>
        <scheme val="minor"/>
      </rPr>
      <t>Connect the trade and logistics communities for trade-related applications.</t>
    </r>
  </si>
  <si>
    <t>Return to the top</t>
  </si>
  <si>
    <r>
      <rPr>
        <sz val="11"/>
        <color theme="1"/>
        <rFont val="Calibri"/>
        <family val="2"/>
        <scheme val="minor"/>
      </rPr>
      <t>Is your solution listed on the Networked Trade Platform (NTP) Value-added-Services (VAS) catalogue?</t>
    </r>
    <r>
      <rPr>
        <b/>
        <sz val="11"/>
        <color theme="1"/>
        <rFont val="Calibri"/>
        <family val="2"/>
        <scheme val="minor"/>
      </rPr>
      <t xml:space="preserve">
</t>
    </r>
    <r>
      <rPr>
        <sz val="11"/>
        <color theme="1"/>
        <rFont val="Calibri"/>
        <family val="2"/>
        <scheme val="minor"/>
      </rPr>
      <t xml:space="preserve">* Solution cannot be pre-approved unless it is listed on the NTP VAS Catalogue. Please contact the NTP Helpdesk at (65) 6263 1061 to find out how your solution can be listed on the NTP VAS Catalogue.
* Only NTP VAS offering Cloud-Based Digital Solution will be supported for pre-approval. Professional and Business Services, such as Financing and Insurance, Market Intelligence/Insight is not currently supported. </t>
    </r>
  </si>
  <si>
    <t xml:space="preserve">Describe how your solution can meet the solution criteria in each row. </t>
  </si>
  <si>
    <r>
      <t xml:space="preserve">Does your solution falls into at least </t>
    </r>
    <r>
      <rPr>
        <b/>
        <u/>
        <sz val="11"/>
        <rFont val="Calibri"/>
        <family val="2"/>
        <scheme val="minor"/>
      </rPr>
      <t>ONE</t>
    </r>
    <r>
      <rPr>
        <sz val="11"/>
        <rFont val="Calibri"/>
        <family val="2"/>
        <scheme val="minor"/>
      </rPr>
      <t xml:space="preserve"> of the following NTP VAS categories? Please briefly elaborate your solution in the comment field if your solution covers multiple NTP VAS categories
a.  Arrange Shipment
b.  Declaring Customs
c.  Financing Trade
d.  International Connectivity
e.  Market Insights
f.   Permit Preparation
g.  Reports and Payment
h.  Sourcing Customer
i.   Tracking Shipment
j.   Others</t>
    </r>
  </si>
  <si>
    <t>Does your solution come with features that use Analytics, such as: 
- Ability to perform demand prediction for inventory management
- Ability to predict customer behavior and identify potential sales lead
- Ability to automate routine sales tasks (update forecasts and determine call lists)
- Ability to automate customer responses, data capture activities and follow-ups
- Ability to analyse and predict potential conversion of pipelines
- Others, please specify</t>
  </si>
  <si>
    <t>Preferred</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</si>
  <si>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Please provide compliance to the following requirement only if your solution handles or stores Personal Identifiable Information (PII) and/or Sensitive Personal Information (SPI), otherwise please select "No"
[2] Qualified 3rd party include assessors appointed under IMDA GoSecure Programme; Cybersecurity companies accredited under Accreditation@SGD Programme; and CREST-Certified companies or companies with equivalent certifications.</t>
  </si>
  <si>
    <t>Can your solution send and receive e-invoice through the PEPPOL E-Delivery network? (For more information on the National E-Invoicing Framework, you may visit https://www.imda.gov.sg/einvoice)
Note: 
[1] Please provide compliance to the following requirement only if your solution generates or processes invoices, otherwise please select "No"</t>
  </si>
  <si>
    <r>
      <rPr>
        <b/>
        <sz val="11"/>
        <color theme="1"/>
        <rFont val="Calibri"/>
        <family val="2"/>
        <scheme val="minor"/>
      </rPr>
      <t>Solution Category</t>
    </r>
    <r>
      <rPr>
        <sz val="11"/>
        <color theme="1"/>
        <rFont val="Calibri"/>
        <family val="2"/>
        <scheme val="minor"/>
      </rPr>
      <t xml:space="preserve">: Inventory Management
</t>
    </r>
    <r>
      <rPr>
        <b/>
        <sz val="11"/>
        <color theme="1"/>
        <rFont val="Calibri"/>
        <family val="2"/>
        <scheme val="minor"/>
      </rPr>
      <t xml:space="preserve">Solution Category Description: </t>
    </r>
    <r>
      <rPr>
        <sz val="11"/>
        <color theme="1"/>
        <rFont val="Calibri"/>
        <family val="2"/>
        <scheme val="minor"/>
      </rPr>
      <t>Control and administer the movement of inventory, with real time data.</t>
    </r>
  </si>
  <si>
    <t>Can your solution allow for cloud based, mobile based and/or web-based usage ?</t>
  </si>
  <si>
    <t>Does your solution come with an inventory management module tailored to logistics businesses that contain at least 3 of the following functions?
- setup/edit product details of different item groups (e.g. description)
- setup/edit various storage areas for reference to inventory location (e.g. racks)
- provide real-time information of stock quantity through weight sensor or any other equivalent technology.
- create inventory journal logs to track movement of inventory items (e.g. date, quantity, movement, location)
- support RFID tag encoding and/or barcode labelling for product tracking and querying of product information.</t>
  </si>
  <si>
    <t>Does your solution allow real time stock taking of inventory/assets via integration with RFID hardware, e.g. installed with RFID reader, tags, tunnel gate, or weight based inventory tracking solution ?</t>
  </si>
  <si>
    <t>Does your solution automatically trigger reminder alert when the inventory reached a low stock threshold?</t>
  </si>
  <si>
    <t>Does your solution allow real time update of inventory via integration with warehouse management system, i.e. inventory updated when orders are fulfilled or when inventory is stocked up ? Please briefly describe how the integration is done in the comment section.</t>
  </si>
  <si>
    <r>
      <t xml:space="preserve">Is your solution integrated with NTP? If not, you can contact: </t>
    </r>
    <r>
      <rPr>
        <u/>
        <sz val="11"/>
        <color theme="1"/>
        <rFont val="Calibri"/>
        <family val="2"/>
        <scheme val="minor"/>
      </rPr>
      <t>Enquiry_NTP@customs.gov.sg</t>
    </r>
    <r>
      <rPr>
        <sz val="11"/>
        <color theme="1"/>
        <rFont val="Calibri"/>
        <family val="2"/>
        <scheme val="minor"/>
      </rPr>
      <t xml:space="preserve"> for further discussion on integration with NTP</t>
    </r>
  </si>
  <si>
    <t>Does your solution include RFID hardware such as readers, gantry tags or weight-based inventory monitoring sensor ?</t>
  </si>
  <si>
    <r>
      <rPr>
        <b/>
        <sz val="11"/>
        <color theme="1"/>
        <rFont val="Calibri"/>
        <family val="2"/>
        <scheme val="minor"/>
      </rPr>
      <t xml:space="preserve">Solution Category: </t>
    </r>
    <r>
      <rPr>
        <sz val="11"/>
        <color theme="1"/>
        <rFont val="Calibri"/>
        <family val="2"/>
        <scheme val="minor"/>
      </rPr>
      <t xml:space="preserve">Warehouse Management
</t>
    </r>
    <r>
      <rPr>
        <b/>
        <sz val="11"/>
        <color theme="1"/>
        <rFont val="Calibri"/>
        <family val="2"/>
        <scheme val="minor"/>
      </rPr>
      <t xml:space="preserve">Solution Category Description: </t>
    </r>
    <r>
      <rPr>
        <sz val="11"/>
        <color theme="1"/>
        <rFont val="Calibri"/>
        <family val="2"/>
        <scheme val="minor"/>
      </rPr>
      <t>Control and track the transfer and storage of materials in a warehouse. The system supports processes needed in the shipping and receiving of goods.</t>
    </r>
  </si>
  <si>
    <t>Does you solution contain module to support the key functions of the following inbound and outbound logistics operation in the warehouse?
1. Inbound Operation
- Receiving of Cargos
- Putaway/Storage of Cargos
2. Outbound Operation
- Picking of orders
- Packing of cargos
- Loading of cargos according to the delivery locations
- Dispatch orders</t>
  </si>
  <si>
    <t>Does your solution allows integration with Inventory Management Solution/Inventory Tracking Solution and/or comes with inventory modules to enable the following functions:
1. Asset tracking, with visibility of the Lot/Serial number
2. Compatible with barcode or RFID technology to track inventory
2. Stock Counting
3. Stock Locator
4. Stock Notification: Receive alerts and notifications when there is an Inventory under-stock or over-stock</t>
  </si>
  <si>
    <t>Does your solution support warehouse billing and issuing of invoices based on activity, storage consumption, charge rates, and/or the customer's contract terms?</t>
  </si>
  <si>
    <r>
      <rPr>
        <b/>
        <sz val="11"/>
        <rFont val="Calibri"/>
        <family val="2"/>
        <scheme val="minor"/>
      </rPr>
      <t xml:space="preserve">Solution Category: </t>
    </r>
    <r>
      <rPr>
        <sz val="11"/>
        <rFont val="Calibri"/>
        <family val="2"/>
        <scheme val="minor"/>
      </rPr>
      <t xml:space="preserve">Active Cold Chain Management
</t>
    </r>
    <r>
      <rPr>
        <b/>
        <sz val="11"/>
        <rFont val="Calibri"/>
        <family val="2"/>
        <scheme val="minor"/>
      </rPr>
      <t>Solution Category Description</t>
    </r>
    <r>
      <rPr>
        <sz val="11"/>
        <rFont val="Calibri"/>
        <family val="2"/>
        <scheme val="minor"/>
      </rPr>
      <t>: Use digital sensors that enable the monitoring and transmission of environmental information in a warehouse.</t>
    </r>
  </si>
  <si>
    <t>Can the solution provide real-time alerts/updates on the location and temperature of the tracked cargo at parcel level on Web desktop and Mobile App?</t>
  </si>
  <si>
    <t>Can the software support tracking of at least 100 sensors sitmutaneously at any one point of time ?</t>
  </si>
  <si>
    <t>Can the sensor/tracking devices used in the solution support long-lasting battery as a power source or backup power source?</t>
  </si>
  <si>
    <t>Can the sensors and accessories in your solution operate in a temperature range between -20 ℃ to 60 ℃ ?</t>
  </si>
  <si>
    <t>Can the solution support multiple types of sensors to track the condition of the cargos, (i.e. shock, humidity or vibration) if required?</t>
  </si>
  <si>
    <t xml:space="preserve">Can the solution support wireless transmission of sensor data to a device gateway or a secure Cloud-based system at a minimum of 10 seconds intervals using LTE network, bluetooth or WiFi connection? </t>
  </si>
  <si>
    <t>Is your solution able to generate a report pertaining to the delivery with the following informations:
- Graph to display temperature fluctuation;
- Identify temperature excursion;
- Delivery location;
- Other relevant information (i.e. date, driver detail).</t>
  </si>
  <si>
    <t>Can the solution provide analytics and track patterns using the collected sensor data? For example, to predict where and when hotspots are likely to develop and how much coolant is needed for multimodal transport.</t>
  </si>
  <si>
    <t>Can the soluton integrate with transport management system or warehouse management system ?</t>
  </si>
  <si>
    <r>
      <t xml:space="preserve">Is your solution integrated with NTP? If not, you can contact: </t>
    </r>
    <r>
      <rPr>
        <u/>
        <sz val="11"/>
        <color theme="1"/>
        <rFont val="Arial"/>
        <family val="2"/>
      </rPr>
      <t>Enquiry_NTP@customs.gov.sg</t>
    </r>
    <r>
      <rPr>
        <sz val="11"/>
        <color theme="1"/>
        <rFont val="Arial"/>
        <family val="2"/>
      </rPr>
      <t xml:space="preserve"> for further discussion on integration with NTP</t>
    </r>
  </si>
  <si>
    <r>
      <rPr>
        <b/>
        <sz val="11"/>
        <rFont val="Calibri"/>
        <family val="2"/>
        <scheme val="minor"/>
      </rPr>
      <t xml:space="preserve">Solution Category: </t>
    </r>
    <r>
      <rPr>
        <sz val="11"/>
        <rFont val="Calibri"/>
        <family val="2"/>
        <scheme val="minor"/>
      </rPr>
      <t xml:space="preserve">Transport Management
</t>
    </r>
    <r>
      <rPr>
        <b/>
        <sz val="11"/>
        <rFont val="Calibri"/>
        <family val="2"/>
        <scheme val="minor"/>
      </rPr>
      <t xml:space="preserve">Solution Category Description: </t>
    </r>
    <r>
      <rPr>
        <sz val="11"/>
        <rFont val="Calibri"/>
        <family val="2"/>
        <scheme val="minor"/>
      </rPr>
      <t>Enable real-time visibility of the whereabouts of vehicles.</t>
    </r>
  </si>
  <si>
    <t>Can your solution allow for cloud based, mobile based and/or web-based usage?</t>
  </si>
  <si>
    <t>Does your solution include telematics and GPS tracking technology which provides the company a complete overview of its fleet’s real-time location and operating condition?</t>
  </si>
  <si>
    <t>Does your solution allow companies to tailor the fleet journey, manage cost control, improve fleet utilization and improve productivity?</t>
  </si>
  <si>
    <t>Does your solution provide for management of transport jobs? (e.g. creation &amp; posting of jobs, job transfer, job scheduling and assignment, job monitoring)</t>
  </si>
  <si>
    <t>Does your solution provide electronic proof of delivery (e.g. capturing of signatures and photos)</t>
  </si>
  <si>
    <t>Does your solution provide drivers/dispatchers with mobile application for tracking and direct communication and coordination with the coordinator/controller?</t>
  </si>
  <si>
    <t>Does your solution track job history and provide insightful analytics?</t>
  </si>
  <si>
    <t>Does your solution enable for collaboration with partners and subcontractors? (e.g. transfer of jobs to partners)</t>
  </si>
  <si>
    <t>Does your solution allow cross-border tracking of shipment and real-time updates?</t>
  </si>
  <si>
    <t>Does your solution automate route planning and optimisation based on data collected?</t>
  </si>
  <si>
    <t>Does your solution provide data gathering and analysis on the following: 
- Mileage and fuel consumption
- Drivers’ behaviour(e.g. dangerous driving, speeding)
- Vehicle maintenance and servicing tasks</t>
  </si>
  <si>
    <r>
      <rPr>
        <b/>
        <sz val="11"/>
        <color theme="1"/>
        <rFont val="Calibri"/>
        <family val="2"/>
        <scheme val="minor"/>
      </rPr>
      <t xml:space="preserve">Solution Category: </t>
    </r>
    <r>
      <rPr>
        <sz val="11"/>
        <color theme="1"/>
        <rFont val="Calibri"/>
        <family val="2"/>
        <scheme val="minor"/>
      </rPr>
      <t xml:space="preserve">Freight Management
</t>
    </r>
    <r>
      <rPr>
        <b/>
        <sz val="11"/>
        <color theme="1"/>
        <rFont val="Calibri"/>
        <family val="2"/>
        <scheme val="minor"/>
      </rPr>
      <t xml:space="preserve">Solution Category Description: </t>
    </r>
    <r>
      <rPr>
        <sz val="11"/>
        <color theme="1"/>
        <rFont val="Calibri"/>
        <family val="2"/>
        <scheme val="minor"/>
      </rPr>
      <t>Digitalise information flow in freight forwarding operations that can encompass import and export shipments over air, sea and land.</t>
    </r>
  </si>
  <si>
    <t>Does your solution enable the user to perform administration of user accounts and management of access rights/permissions for modules/functions/features in the solution? Please describe.</t>
  </si>
  <si>
    <t xml:space="preserve">Does your solution support either sea freight and/or air freight operation? </t>
  </si>
  <si>
    <t>If your solution support the key processes in sea freight, does the solution cover at least 3 of the functions listed below:
a) Sea export operation
b) Sea import operation
c) Sea and air transhipment operation
d) Cost computation for specific freight jobs (e.g. integrating carrier rates, port rates, any other relevant charges).</t>
  </si>
  <si>
    <t xml:space="preserve">If your solution support the key processes in air freight, does the solution cover at least 3 of the functions listed below:
a) Air export operation
b) Air import operation
c) Airway bill management
d) Air and sea transhipment operation
e) Generation of all other necessary documents required by the airlines, and the freight processes </t>
  </si>
  <si>
    <t>Does your solution provide users with the visibility of the shipment status (i.e. shipment location)?</t>
  </si>
  <si>
    <t xml:space="preserve">Does the solution allow for automated generation of booking document with the respective airline/vessel operators? </t>
  </si>
  <si>
    <t>Is your solution integrated with other key e-platforms used for the air and/or sea freight? If yes, pls name these e-platforms. Please also specify the extent of integration.</t>
  </si>
  <si>
    <t>Does your solution 
a) provide an Invoice/Quotation Module which enable the company to setup/edit invoice and quotation details?
OR
b) provide integration with accounting management software to leverage on its capability to generate invoices?</t>
  </si>
  <si>
    <t>Can your solution be integrated with accounting management software to provide the following features
a) General Ledger
b) Sales Ledger
c) Purchase Ledger
d) Invoicing
Please state the accounting management software that your solution can be integrated with.</t>
  </si>
  <si>
    <t xml:space="preserve">Can the solution be integrated with transport management system or warehouse management system ?
Please state the transport and warehouse management systems that can be integrated with your solution. </t>
  </si>
  <si>
    <t>Is your solution integrated with NTP? If not, you can contact: Enquiry_NTP@customs.gov.sg for further discussion on integration with NTP</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</si>
  <si>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</si>
  <si>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</si>
  <si>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</si>
  <si>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</si>
  <si>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</si>
  <si>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</si>
  <si>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</si>
  <si>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</si>
  <si>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</si>
  <si>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</si>
  <si>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</si>
  <si>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</si>
  <si>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</si>
  <si>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</si>
  <si>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</si>
  <si>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</si>
  <si>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</si>
  <si>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</si>
  <si>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</si>
  <si>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</si>
  <si>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</si>
  <si>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</si>
  <si>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</si>
  <si>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</si>
  <si>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</si>
  <si>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</si>
  <si>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</si>
  <si>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</si>
  <si>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</si>
  <si>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</si>
  <si>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</si>
  <si>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</si>
  <si>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</si>
  <si>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</si>
  <si>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</si>
  <si>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</si>
  <si>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</si>
  <si>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</si>
  <si>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</si>
  <si>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</si>
  <si>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</si>
  <si>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</si>
  <si>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</si>
  <si>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Solution Category Requirements: Logistics</t>
  </si>
  <si>
    <t>Vendor Self-Assessment Checklist for Pre-Approval of Digital Solution: Logistics</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</si>
  <si>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</si>
  <si>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</si>
  <si>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</si>
  <si>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</si>
  <si>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</si>
  <si>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</si>
  <si>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</si>
  <si>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</si>
  <si>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t>Preferred [Mandatory from 1st April 2025]</t>
  </si>
  <si>
    <t xml:space="preserve">Does your solution come with features, such as:  
-GST InvoiceNow Requirement  – Ability to activate GST Registered Businesses
-GST InvoiceNow Requirement  – Ability to extract and package Invoice Data
-GST InvoiceNow Requirement  – Ability to transmit GST relevant Invoice Data
-GST InvoiceNow Requirement  – Ability to provide reconciliation feature
Note: 
[1] Please provide compliance to the following requirement only if your solution generates or processes invoices, otherwise please select "No".
[2] From 1st April 2025, this requirement will be mandatory  for solution generating or processing invoices. Please ensure the necessary certification is received from e-invoice team before submitting this application. </t>
  </si>
  <si>
    <t>Can your solution send and receive E-Invoices through the PEPPOL E-delivery network (For more information on National E-Invoicing Framework, you may visit https://www.imda.gov.sg/einvoice)
Note: 
[1] This requirement is Mandatory if your solution has an Invoice module and does not integrate with accounting management software. Please indicate "No" if your solution does not have an Invoice module.</t>
  </si>
  <si>
    <t>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 
Note: 
[1] Please provide compliance to the following requirement only if your solution generates or processes invoices, otherwise please select "No".</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</si>
  <si>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</si>
  <si>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</si>
  <si>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</si>
  <si>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</si>
  <si>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</si>
  <si>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</si>
  <si>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</si>
  <si>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</si>
  <si>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</si>
  <si>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</si>
  <si>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</si>
  <si>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</si>
  <si>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"Logistics"</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</si>
</sst>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4"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u/>
      <sz val="11"/>
      <color theme="1"/>
      <name val="Calibri"/>
      <family val="2"/>
      <scheme val="minor"/>
    </font>
    <font>
      <sz val="11"/>
      <name val="Calibri"/>
      <family val="2"/>
      <scheme val="minor"/>
    </font>
    <font>
      <b/>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u/>
      <sz val="11"/>
      <name val="Calibri"/>
      <family val="2"/>
      <scheme val="minor"/>
    </font>
    <font>
      <u/>
      <sz val="11"/>
      <color theme="1"/>
      <name val="Arial"/>
      <family val="2"/>
    </font>
    <font>
      <sz val="11"/>
      <color theme="1"/>
      <name val="Arial"/>
      <family val="2"/>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9" fontId="8" fillId="0" borderId="0" applyFont="0" applyFill="0" applyBorder="0" applyAlignment="0" applyProtection="0"/>
    <xf numFmtId="0" fontId="14" fillId="0" borderId="0" applyNumberFormat="0" applyFill="0" applyBorder="0" applyAlignment="0" applyProtection="0"/>
    <xf numFmtId="0" fontId="8" fillId="0" borderId="0"/>
  </cellStyleXfs>
  <cellXfs count="100">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9" fontId="0" fillId="0" borderId="0" xfId="1" applyFont="1"/>
    <xf numFmtId="9" fontId="0" fillId="0" borderId="0" xfId="0" applyNumberFormat="1"/>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4" fillId="0" borderId="0" xfId="2" applyAlignment="1">
      <alignment horizontal="left" vertical="top"/>
    </xf>
    <xf numFmtId="0" fontId="14"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2" fillId="0" borderId="0" xfId="0" applyFont="1" applyAlignment="1" applyProtection="1">
      <alignment vertical="top"/>
      <protection locked="0"/>
    </xf>
    <xf numFmtId="0" fontId="14" fillId="0" borderId="0" xfId="2" applyAlignment="1" applyProtection="1">
      <alignment vertical="top" wrapText="1"/>
      <protection locked="0"/>
    </xf>
    <xf numFmtId="0" fontId="0" fillId="0" borderId="8" xfId="0" applyBorder="1"/>
    <xf numFmtId="0" fontId="0" fillId="0" borderId="9" xfId="0" applyBorder="1"/>
    <xf numFmtId="0" fontId="16" fillId="4" borderId="10" xfId="0" applyFont="1" applyFill="1" applyBorder="1" applyAlignment="1">
      <alignment horizontal="center" vertical="center"/>
    </xf>
    <xf numFmtId="0" fontId="15" fillId="3" borderId="5" xfId="0" applyFont="1" applyFill="1" applyBorder="1"/>
    <xf numFmtId="0" fontId="14" fillId="0" borderId="10" xfId="2" applyFill="1" applyBorder="1" applyAlignment="1">
      <alignment vertical="top"/>
    </xf>
    <xf numFmtId="0" fontId="2" fillId="3" borderId="5" xfId="0" applyFont="1" applyFill="1" applyBorder="1"/>
    <xf numFmtId="0" fontId="2" fillId="3" borderId="7" xfId="0" applyFont="1" applyFill="1" applyBorder="1"/>
    <xf numFmtId="0" fontId="2" fillId="3" borderId="6" xfId="0" applyFont="1" applyFill="1" applyBorder="1"/>
    <xf numFmtId="0" fontId="18"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4" fillId="0" borderId="0" xfId="2" applyFill="1" applyAlignment="1" applyProtection="1">
      <alignment vertical="top" wrapText="1"/>
      <protection locked="0"/>
    </xf>
    <xf numFmtId="0" fontId="0" fillId="0" borderId="0" xfId="0" applyAlignment="1" applyProtection="1">
      <alignment vertical="top" wrapText="1"/>
      <protection locked="0"/>
    </xf>
    <xf numFmtId="0" fontId="14"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1" fillId="0" borderId="0" xfId="0" applyFont="1" applyAlignment="1">
      <alignment vertical="top" wrapText="1"/>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14" fillId="0" borderId="0" xfId="2" applyAlignment="1">
      <alignment vertical="top"/>
    </xf>
    <xf numFmtId="0" fontId="2" fillId="3" borderId="1" xfId="0" applyFont="1" applyFill="1" applyBorder="1" applyAlignment="1">
      <alignment horizontal="left" vertical="center"/>
    </xf>
    <xf numFmtId="0" fontId="2" fillId="3" borderId="1" xfId="0" applyFont="1" applyFill="1" applyBorder="1" applyAlignment="1">
      <alignment vertical="center"/>
    </xf>
    <xf numFmtId="0" fontId="0" fillId="0" borderId="1" xfId="0" applyBorder="1" applyAlignment="1" applyProtection="1">
      <alignment vertical="center"/>
      <protection locked="0"/>
    </xf>
    <xf numFmtId="0" fontId="0" fillId="5" borderId="1" xfId="0" applyFill="1" applyBorder="1" applyAlignment="1" applyProtection="1">
      <alignment horizontal="left" vertical="center" wrapText="1"/>
      <protection locked="0"/>
    </xf>
    <xf numFmtId="0" fontId="0" fillId="0" borderId="3" xfId="0" applyBorder="1" applyAlignment="1">
      <alignment vertical="top" wrapText="1"/>
    </xf>
    <xf numFmtId="0" fontId="0" fillId="0" borderId="4" xfId="0" applyBorder="1" applyAlignment="1">
      <alignment vertical="top" wrapText="1"/>
    </xf>
    <xf numFmtId="0" fontId="11" fillId="0" borderId="3" xfId="0" applyFont="1" applyBorder="1" applyAlignment="1">
      <alignment vertical="top" wrapText="1"/>
    </xf>
    <xf numFmtId="0" fontId="0" fillId="3" borderId="2" xfId="0" applyFill="1" applyBorder="1" applyAlignment="1">
      <alignment horizontal="left" vertical="top" wrapText="1"/>
    </xf>
    <xf numFmtId="0" fontId="0" fillId="3" borderId="1" xfId="0" applyFill="1" applyBorder="1" applyAlignment="1">
      <alignment horizontal="left" vertical="top" wrapText="1"/>
    </xf>
    <xf numFmtId="0" fontId="11" fillId="3" borderId="1" xfId="0" applyFont="1" applyFill="1" applyBorder="1" applyAlignment="1">
      <alignment horizontal="left" vertical="top" wrapText="1"/>
    </xf>
    <xf numFmtId="0" fontId="11" fillId="3" borderId="1" xfId="0" applyFont="1" applyFill="1" applyBorder="1" applyAlignment="1">
      <alignment vertical="top" wrapText="1"/>
    </xf>
    <xf numFmtId="0" fontId="0" fillId="0" borderId="1" xfId="0" applyBorder="1" applyAlignment="1">
      <alignment horizontal="left" vertical="top" wrapText="1"/>
    </xf>
    <xf numFmtId="0" fontId="0" fillId="3" borderId="1" xfId="0" applyFill="1" applyBorder="1" applyAlignment="1">
      <alignment horizontal="left" vertical="top"/>
    </xf>
    <xf numFmtId="1" fontId="0" fillId="3" borderId="1" xfId="0" applyNumberFormat="1" applyFill="1" applyBorder="1" applyAlignment="1">
      <alignment horizontal="left" vertical="top" wrapText="1"/>
    </xf>
    <xf numFmtId="2" fontId="0" fillId="0" borderId="1" xfId="0" applyNumberFormat="1" applyBorder="1" applyAlignment="1">
      <alignment horizontal="left" vertical="top" wrapText="1"/>
    </xf>
    <xf numFmtId="0" fontId="0" fillId="0" borderId="1" xfId="0" applyBorder="1"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3" borderId="1" xfId="0" applyFill="1" applyBorder="1" applyAlignment="1" applyProtection="1">
      <alignment horizontal="left" vertical="top" wrapText="1"/>
      <protection locked="0"/>
    </xf>
    <xf numFmtId="0" fontId="0" fillId="5" borderId="4" xfId="0" applyFill="1" applyBorder="1" applyAlignment="1" applyProtection="1">
      <alignment horizontal="left" vertical="top" wrapText="1"/>
      <protection locked="0"/>
    </xf>
    <xf numFmtId="0" fontId="0" fillId="0" borderId="1" xfId="0" applyBorder="1" applyAlignment="1" applyProtection="1">
      <alignment vertical="top"/>
      <protection locked="0"/>
    </xf>
    <xf numFmtId="0" fontId="9" fillId="0" borderId="4" xfId="0" applyFont="1" applyBorder="1" applyAlignment="1">
      <alignment vertical="top" wrapText="1"/>
    </xf>
    <xf numFmtId="0" fontId="9" fillId="0" borderId="1" xfId="0" applyFont="1" applyBorder="1" applyAlignment="1">
      <alignment horizontal="left" vertical="top" wrapText="1"/>
    </xf>
    <xf numFmtId="0" fontId="9" fillId="0" borderId="3" xfId="0" applyFont="1" applyBorder="1" applyAlignment="1">
      <alignment vertical="top" wrapText="1"/>
    </xf>
    <xf numFmtId="0" fontId="9" fillId="0" borderId="1" xfId="0" applyFont="1" applyBorder="1" applyAlignment="1">
      <alignment vertical="top" wrapText="1"/>
    </xf>
    <xf numFmtId="0" fontId="9" fillId="5" borderId="1" xfId="0" applyFont="1" applyFill="1" applyBorder="1" applyAlignment="1">
      <alignment horizontal="left" vertical="top" wrapText="1"/>
    </xf>
    <xf numFmtId="0" fontId="11" fillId="0" borderId="4" xfId="0" applyFont="1" applyBorder="1" applyAlignment="1">
      <alignment vertical="top" wrapText="1"/>
    </xf>
    <xf numFmtId="0" fontId="14"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center"/>
    </xf>
    <xf numFmtId="0" fontId="2" fillId="0" borderId="1" xfId="0" applyFont="1" applyBorder="1" applyAlignment="1">
      <alignment vertical="center"/>
    </xf>
    <xf numFmtId="0" fontId="0" fillId="0" borderId="1" xfId="0" applyBorder="1" applyAlignment="1">
      <alignment vertical="center" wrapText="1"/>
    </xf>
    <xf numFmtId="0" fontId="2" fillId="0" borderId="1" xfId="0" applyFont="1" applyBorder="1" applyAlignment="1">
      <alignment vertical="center" wrapText="1"/>
    </xf>
    <xf numFmtId="0" fontId="0" fillId="0" borderId="1" xfId="0" applyBorder="1" applyAlignment="1">
      <alignment horizontal="left" vertical="center"/>
    </xf>
    <xf numFmtId="0" fontId="0" fillId="0" borderId="1" xfId="0" applyBorder="1" applyAlignment="1">
      <alignment vertical="top" wrapText="1"/>
    </xf>
    <xf numFmtId="0" fontId="0" fillId="7" borderId="1" xfId="0" applyFill="1" applyBorder="1" applyAlignment="1" applyProtection="1">
      <alignment vertical="center"/>
      <protection locked="0"/>
    </xf>
    <xf numFmtId="0" fontId="14"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11" fillId="0" borderId="0" xfId="0" applyFont="1" applyAlignment="1">
      <alignment horizontal="left" vertical="top" wrapText="1"/>
    </xf>
    <xf numFmtId="0" fontId="3" fillId="0" borderId="0" xfId="0" applyFont="1" applyAlignment="1">
      <alignment horizontal="right" vertical="top"/>
    </xf>
    <xf numFmtId="164" fontId="3" fillId="0" borderId="0" xfId="0" applyNumberFormat="1" applyFont="1" applyAlignment="1">
      <alignment horizontal="right" vertical="top"/>
    </xf>
  </cellXfs>
  <cellStyles count="4">
    <cellStyle name="Hyperlink" xfId="2" builtinId="8"/>
    <cellStyle name="Normal" xfId="0" builtinId="0"/>
    <cellStyle name="Normal 2" xfId="3" xr:uid="{85F02C17-1134-4503-ACBE-CEB043B12468}"/>
    <cellStyle name="Percent" xfId="1" builtinId="5"/>
  </cellStyles>
  <dxfs count="16">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theme="2"/>
        </patternFill>
      </fill>
    </dxf>
    <dxf>
      <fill>
        <patternFill>
          <bgColor theme="2"/>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2245" y="3536105"/>
          <a:ext cx="693742" cy="821060"/>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1758" y="4231216"/>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355145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11430</xdr:colOff>
      <xdr:row>2</xdr:row>
      <xdr:rowOff>59964</xdr:rowOff>
    </xdr:from>
    <xdr:to>
      <xdr:col>2</xdr:col>
      <xdr:colOff>1123950</xdr:colOff>
      <xdr:row>2</xdr:row>
      <xdr:rowOff>371476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08405" y="421914"/>
          <a:ext cx="1141095" cy="311512"/>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5512" y="1626394"/>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1700" y="3867150"/>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2175" y="5962650"/>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81211" y="8077199"/>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5" dataDxfId="14">
  <autoFilter ref="A1:A3" xr:uid="{6CB28B83-0958-4829-B5AC-9043E61AF0FB}"/>
  <tableColumns count="1">
    <tableColumn id="1" xr3:uid="{C4ED7A2D-A909-482F-B633-9A001FF0A9D5}" name="Please select" dataDxfId="1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C1" sqref="C1:C2"/>
    </sheetView>
  </sheetViews>
  <sheetFormatPr defaultColWidth="0" defaultRowHeight="14.4" zeroHeight="1" x14ac:dyDescent="0.3"/>
  <cols>
    <col min="1" max="1" width="2.5546875" style="1" customWidth="1"/>
    <col min="2" max="2" width="146.44140625" style="1" customWidth="1"/>
    <col min="3" max="3" width="16.21875" style="1" bestFit="1" customWidth="1"/>
    <col min="4" max="4" width="2.5546875" style="1" customWidth="1"/>
    <col min="5" max="16384" width="9.21875" style="1" hidden="1"/>
  </cols>
  <sheetData>
    <row r="1" spans="1:4" x14ac:dyDescent="0.3">
      <c r="A1" s="21" t="s">
        <v>0</v>
      </c>
      <c r="C1" s="98" t="s">
        <v>157</v>
      </c>
    </row>
    <row r="2" spans="1:4" x14ac:dyDescent="0.3">
      <c r="C2" s="99">
        <v>45778</v>
      </c>
    </row>
    <row r="3" spans="1:4" ht="32.1" customHeight="1" x14ac:dyDescent="0.3">
      <c r="A3" s="95" t="s">
        <v>133</v>
      </c>
      <c r="B3" s="95"/>
      <c r="C3" s="18"/>
      <c r="D3" s="6"/>
    </row>
    <row r="4" spans="1:4" ht="19.5" customHeight="1" x14ac:dyDescent="0.3"/>
    <row r="5" spans="1:4" ht="28.8" x14ac:dyDescent="0.3">
      <c r="A5" s="3">
        <v>1</v>
      </c>
      <c r="B5" s="52" t="s">
        <v>153</v>
      </c>
      <c r="C5" s="4"/>
    </row>
    <row r="6" spans="1:4" s="23" customFormat="1" ht="22.5" customHeight="1" x14ac:dyDescent="0.3">
      <c r="A6" s="42"/>
      <c r="B6" s="43" t="s">
        <v>1</v>
      </c>
      <c r="C6" s="44"/>
    </row>
    <row r="7" spans="1:4" s="23" customFormat="1" x14ac:dyDescent="0.3">
      <c r="A7" s="42">
        <v>2</v>
      </c>
      <c r="B7" s="45" t="s">
        <v>2</v>
      </c>
      <c r="C7" s="44"/>
    </row>
    <row r="8" spans="1:4" ht="100.8" x14ac:dyDescent="0.3">
      <c r="A8" s="3">
        <v>3</v>
      </c>
      <c r="B8" s="52" t="s">
        <v>155</v>
      </c>
      <c r="C8" s="4"/>
    </row>
    <row r="9" spans="1:4" ht="69.75" customHeight="1" x14ac:dyDescent="0.3">
      <c r="A9" s="3">
        <v>4</v>
      </c>
      <c r="B9" s="4" t="s">
        <v>154</v>
      </c>
      <c r="C9" s="4"/>
    </row>
    <row r="10" spans="1:4" x14ac:dyDescent="0.3">
      <c r="A10" s="3">
        <v>5</v>
      </c>
      <c r="B10" s="4" t="s">
        <v>3</v>
      </c>
      <c r="C10" s="4"/>
    </row>
    <row r="11" spans="1:4" ht="33" customHeight="1" x14ac:dyDescent="0.3">
      <c r="B11" s="41" t="s">
        <v>4</v>
      </c>
    </row>
    <row r="12" spans="1:4" x14ac:dyDescent="0.3"/>
    <row r="13" spans="1:4" s="55" customFormat="1" x14ac:dyDescent="0.3"/>
    <row r="14" spans="1:4" s="55" customFormat="1" x14ac:dyDescent="0.3"/>
    <row r="15" spans="1:4" s="55" customFormat="1" x14ac:dyDescent="0.3"/>
    <row r="16" spans="1:4" s="55" customFormat="1" x14ac:dyDescent="0.3"/>
    <row r="17" s="55" customFormat="1" x14ac:dyDescent="0.3"/>
    <row r="18" s="55" customFormat="1" x14ac:dyDescent="0.3"/>
    <row r="19" s="55" customFormat="1" x14ac:dyDescent="0.3"/>
    <row r="20" s="55" customFormat="1" x14ac:dyDescent="0.3"/>
    <row r="21" s="55" customFormat="1" x14ac:dyDescent="0.3"/>
    <row r="22" s="55" customFormat="1" x14ac:dyDescent="0.3"/>
    <row r="23" s="55" customFormat="1" x14ac:dyDescent="0.3"/>
    <row r="24" s="55" customFormat="1" x14ac:dyDescent="0.3"/>
    <row r="25" s="55" customFormat="1" x14ac:dyDescent="0.3"/>
    <row r="26" s="55" customFormat="1" x14ac:dyDescent="0.3"/>
    <row r="27" s="55" customFormat="1" x14ac:dyDescent="0.3"/>
    <row r="28" s="55" customFormat="1" x14ac:dyDescent="0.3"/>
    <row r="29" s="55" customFormat="1" x14ac:dyDescent="0.3"/>
    <row r="30" s="55" customFormat="1" x14ac:dyDescent="0.3"/>
    <row r="31" s="55" customFormat="1" x14ac:dyDescent="0.3"/>
    <row r="32" s="55" customFormat="1" x14ac:dyDescent="0.3"/>
    <row r="33" s="55" customFormat="1" x14ac:dyDescent="0.3"/>
    <row r="34" s="55" customFormat="1" x14ac:dyDescent="0.3"/>
    <row r="35" s="55" customFormat="1" hidden="1" x14ac:dyDescent="0.3"/>
    <row r="36" s="55" customFormat="1" hidden="1" x14ac:dyDescent="0.3"/>
    <row r="37" s="55" customFormat="1" hidden="1" x14ac:dyDescent="0.3"/>
    <row r="38" s="55" customFormat="1" hidden="1" x14ac:dyDescent="0.3"/>
    <row r="39" s="55" customFormat="1" hidden="1" x14ac:dyDescent="0.3"/>
    <row r="40" s="55" customFormat="1" hidden="1" x14ac:dyDescent="0.3"/>
    <row r="41" s="55" customFormat="1" hidden="1" x14ac:dyDescent="0.3"/>
    <row r="42" s="55" customFormat="1" hidden="1" x14ac:dyDescent="0.3"/>
    <row r="43" s="55" customFormat="1" hidden="1" x14ac:dyDescent="0.3"/>
    <row r="44" s="55" customFormat="1" hidden="1" x14ac:dyDescent="0.3"/>
    <row r="45" s="55" customFormat="1" hidden="1" x14ac:dyDescent="0.3"/>
    <row r="46" s="55" customFormat="1" hidden="1" x14ac:dyDescent="0.3"/>
    <row r="47" s="55" customFormat="1" hidden="1" x14ac:dyDescent="0.3"/>
    <row r="48" s="55" customFormat="1" hidden="1" x14ac:dyDescent="0.3"/>
  </sheetData>
  <sheetProtection algorithmName="SHA-512" hashValue="+541ttqa72yvXELRuabS+O2M1P6PTGA7ALHb1HvPlLG0SKPqe3gsvrOdBkQywDATu7pKHbfC+Aypcuc/xqKt1w==" saltValue="fFR2ayeRBCS+UcMDTxwoJg==" spinCount="100000" sheet="1" formatRows="0" insertColumns="0"/>
  <mergeCells count="1">
    <mergeCell ref="A3:B3"/>
  </mergeCells>
  <hyperlinks>
    <hyperlink ref="A1" r:id="rId1" xr:uid="{31F41907-8E88-4A78-9CFC-B635B6FCC34D}"/>
    <hyperlink ref="B7" r:id="rId2" xr:uid="{5B6A2F38-92A8-4A36-865B-5179741E6B3C}"/>
    <hyperlink ref="B6" r:id="rId3" display="If you have not performed a vendor onboarding eligibility assessment, please visit https://go.gov.sg/vsa and ensure that you have passed all criteria." xr:uid="{B74ADCA9-9EA4-4ED0-AB06-0D505E4FAB9F}"/>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85" zoomScaleNormal="85" workbookViewId="0">
      <selection activeCell="A3" sqref="A3:F3"/>
    </sheetView>
  </sheetViews>
  <sheetFormatPr defaultColWidth="0" defaultRowHeight="14.4" zeroHeight="1" x14ac:dyDescent="0.3"/>
  <cols>
    <col min="1" max="1" width="6.5546875" style="3"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84" t="s">
        <v>0</v>
      </c>
      <c r="E1" s="10" t="str">
        <f>Instructions!$C$1</f>
        <v>Version: 25-2.0</v>
      </c>
      <c r="F1" s="5"/>
    </row>
    <row r="2" spans="1:6" x14ac:dyDescent="0.3">
      <c r="E2" s="19">
        <f>Instructions!C2</f>
        <v>45778</v>
      </c>
      <c r="F2" s="5"/>
    </row>
    <row r="3" spans="1:6" s="7" customFormat="1" ht="32.1" customHeight="1" x14ac:dyDescent="0.3">
      <c r="A3" s="95" t="s">
        <v>5</v>
      </c>
      <c r="B3" s="95"/>
      <c r="C3" s="95"/>
      <c r="D3" s="95"/>
      <c r="E3" s="95"/>
      <c r="F3" s="95"/>
    </row>
    <row r="4" spans="1:6" x14ac:dyDescent="0.3"/>
    <row r="5" spans="1:6" ht="139.5" customHeight="1" x14ac:dyDescent="0.3">
      <c r="A5" s="96" t="s">
        <v>156</v>
      </c>
      <c r="B5" s="96"/>
      <c r="C5" s="96"/>
      <c r="D5" s="96"/>
      <c r="E5" s="96"/>
    </row>
    <row r="6" spans="1:6" x14ac:dyDescent="0.3">
      <c r="A6" s="9" t="s">
        <v>6</v>
      </c>
      <c r="B6" s="8"/>
      <c r="C6" s="8"/>
      <c r="D6" s="8"/>
      <c r="E6" s="8"/>
    </row>
    <row r="7" spans="1:6" ht="24" customHeight="1" x14ac:dyDescent="0.3">
      <c r="A7" s="85"/>
      <c r="B7" s="8" t="s">
        <v>7</v>
      </c>
      <c r="C7" s="15"/>
      <c r="D7" s="8"/>
      <c r="E7" s="8"/>
    </row>
    <row r="8" spans="1:6" ht="47.25" customHeight="1" x14ac:dyDescent="0.3">
      <c r="A8" s="86">
        <f>COUNTIFS(C12:C21, "Mandatory", D12:D21, "No")</f>
        <v>0</v>
      </c>
      <c r="B8" s="15" t="str">
        <f>IF(A8&gt;0,"Error! You have indicated [No] for at least 1 of the Mandatory requirements. All Mandatory requirements must be met. Please do not proceed until all requirements can be met.","")</f>
        <v/>
      </c>
      <c r="C8" s="15"/>
      <c r="D8" s="8"/>
      <c r="E8" s="8"/>
    </row>
    <row r="9" spans="1:6" ht="112.5" customHeight="1" x14ac:dyDescent="0.3">
      <c r="D9" s="8"/>
      <c r="E9" s="8"/>
    </row>
    <row r="10" spans="1:6" x14ac:dyDescent="0.3">
      <c r="D10" s="8"/>
      <c r="E10" s="8"/>
    </row>
    <row r="11" spans="1:6" s="2" customFormat="1" x14ac:dyDescent="0.3">
      <c r="A11" s="58" t="s">
        <v>8</v>
      </c>
      <c r="B11" s="59" t="s">
        <v>9</v>
      </c>
      <c r="C11" s="59" t="s">
        <v>10</v>
      </c>
      <c r="D11" s="59" t="s">
        <v>11</v>
      </c>
      <c r="E11" s="59" t="s">
        <v>12</v>
      </c>
    </row>
    <row r="12" spans="1:6" s="2" customFormat="1" ht="28.8" x14ac:dyDescent="0.3">
      <c r="A12" s="87">
        <v>1</v>
      </c>
      <c r="B12" s="88" t="s">
        <v>13</v>
      </c>
      <c r="C12" s="89" t="s">
        <v>14</v>
      </c>
      <c r="D12" s="60"/>
      <c r="E12" s="93" t="s">
        <v>15</v>
      </c>
    </row>
    <row r="13" spans="1:6" s="2" customFormat="1" ht="28.8" x14ac:dyDescent="0.3">
      <c r="A13" s="87">
        <v>2</v>
      </c>
      <c r="B13" s="90" t="s">
        <v>16</v>
      </c>
      <c r="C13" s="89" t="s">
        <v>14</v>
      </c>
      <c r="D13" s="60"/>
      <c r="E13" s="93" t="s">
        <v>17</v>
      </c>
    </row>
    <row r="14" spans="1:6" s="2" customFormat="1" ht="28.8" x14ac:dyDescent="0.3">
      <c r="A14" s="87">
        <v>3</v>
      </c>
      <c r="B14" s="88" t="s">
        <v>18</v>
      </c>
      <c r="C14" s="89" t="s">
        <v>14</v>
      </c>
      <c r="D14" s="60"/>
      <c r="E14" s="93" t="s">
        <v>19</v>
      </c>
    </row>
    <row r="15" spans="1:6" ht="43.2" x14ac:dyDescent="0.3">
      <c r="A15" s="91">
        <v>4</v>
      </c>
      <c r="B15" s="89" t="s">
        <v>20</v>
      </c>
      <c r="C15" s="89" t="s">
        <v>21</v>
      </c>
      <c r="D15" s="60"/>
      <c r="E15" s="61" t="s">
        <v>22</v>
      </c>
    </row>
    <row r="16" spans="1:6" ht="28.8" x14ac:dyDescent="0.3">
      <c r="A16" s="91">
        <v>5</v>
      </c>
      <c r="B16" s="92" t="s">
        <v>146</v>
      </c>
      <c r="C16" s="92" t="s">
        <v>14</v>
      </c>
      <c r="D16" s="77"/>
      <c r="E16" s="74" t="s">
        <v>147</v>
      </c>
    </row>
    <row r="17" spans="1:5" ht="57.6" x14ac:dyDescent="0.3">
      <c r="A17" s="91">
        <v>6</v>
      </c>
      <c r="B17" s="92" t="s">
        <v>23</v>
      </c>
      <c r="C17" s="92" t="s">
        <v>21</v>
      </c>
      <c r="D17" s="77"/>
      <c r="E17" s="74" t="s">
        <v>22</v>
      </c>
    </row>
    <row r="18" spans="1:5" ht="115.2" x14ac:dyDescent="0.3">
      <c r="A18" s="91">
        <v>7</v>
      </c>
      <c r="B18" s="92" t="s">
        <v>151</v>
      </c>
      <c r="C18" s="92" t="s">
        <v>21</v>
      </c>
      <c r="D18" s="77"/>
      <c r="E18" s="94" t="s">
        <v>152</v>
      </c>
    </row>
    <row r="19" spans="1:5" ht="28.8" x14ac:dyDescent="0.3">
      <c r="A19" s="91">
        <v>8</v>
      </c>
      <c r="B19" s="92" t="s">
        <v>148</v>
      </c>
      <c r="C19" s="92" t="s">
        <v>21</v>
      </c>
      <c r="D19" s="77"/>
      <c r="E19" s="74" t="s">
        <v>149</v>
      </c>
    </row>
    <row r="20" spans="1:5" ht="57.6" x14ac:dyDescent="0.3">
      <c r="A20" s="91">
        <v>9</v>
      </c>
      <c r="B20" s="92" t="s">
        <v>134</v>
      </c>
      <c r="C20" s="92" t="s">
        <v>14</v>
      </c>
      <c r="D20" s="77"/>
      <c r="E20" s="74" t="s">
        <v>22</v>
      </c>
    </row>
    <row r="21" spans="1:5" ht="86.4" x14ac:dyDescent="0.3">
      <c r="A21" s="91">
        <v>10</v>
      </c>
      <c r="B21" s="92" t="s">
        <v>135</v>
      </c>
      <c r="C21" s="92" t="s">
        <v>14</v>
      </c>
      <c r="D21" s="77"/>
      <c r="E21" s="74" t="s">
        <v>136</v>
      </c>
    </row>
    <row r="22" spans="1:5" x14ac:dyDescent="0.3"/>
    <row r="23" spans="1:5" x14ac:dyDescent="0.3"/>
    <row r="24" spans="1:5" x14ac:dyDescent="0.3"/>
    <row r="25" spans="1:5" x14ac:dyDescent="0.3"/>
    <row r="26" spans="1:5" x14ac:dyDescent="0.3"/>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sheetData>
  <sheetProtection algorithmName="SHA-512" hashValue="XzEw0NpW3S7I4n9uR6GN1gurc/KrX2wD54KQ43GAYRqO7tBPGLeqU3qCzXbns/fKP1vtXVG+lPWGWhDQzKU6lQ==" saltValue="/SLgGGRolqpXlpm1xn7SDA=="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12" priority="1">
      <formula>AND($C12="Mandatory", $D12="No")</formula>
    </cfRule>
    <cfRule type="containsBlanks" dxfId="11"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BACCFAFD-D422-4B86-9BD4-A6220DE572F7}"/>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211"/>
  <sheetViews>
    <sheetView showGridLines="0" zoomScale="80" zoomScaleNormal="80" workbookViewId="0">
      <selection activeCell="A3" sqref="A3"/>
    </sheetView>
  </sheetViews>
  <sheetFormatPr defaultColWidth="9.21875" defaultRowHeight="14.4" zeroHeight="1" x14ac:dyDescent="0.3"/>
  <cols>
    <col min="1" max="1" width="6.44140625" style="3" customWidth="1"/>
    <col min="2" max="2" width="102.5546875" style="1" customWidth="1"/>
    <col min="3" max="4" width="12.5546875" style="1" customWidth="1"/>
    <col min="5" max="5" width="72.5546875" style="1" customWidth="1"/>
    <col min="6" max="6" width="2.5546875" style="1" customWidth="1"/>
    <col min="7" max="7" width="19.5546875" style="23" customWidth="1"/>
    <col min="8" max="16384" width="9.21875" style="1"/>
  </cols>
  <sheetData>
    <row r="1" spans="1:7" x14ac:dyDescent="0.3">
      <c r="A1" s="21" t="s">
        <v>0</v>
      </c>
      <c r="D1" s="10"/>
      <c r="E1" s="10" t="str">
        <f>Instructions!$C$1</f>
        <v>Version: 25-2.0</v>
      </c>
      <c r="F1" s="5"/>
    </row>
    <row r="2" spans="1:7" x14ac:dyDescent="0.3">
      <c r="D2" s="10"/>
      <c r="E2" s="19">
        <f>Instructions!C2</f>
        <v>45778</v>
      </c>
      <c r="F2" s="5"/>
    </row>
    <row r="3" spans="1:7" s="7" customFormat="1" ht="32.1" customHeight="1" x14ac:dyDescent="0.3">
      <c r="A3" s="14" t="s">
        <v>132</v>
      </c>
      <c r="B3" s="14"/>
      <c r="C3" s="14"/>
      <c r="D3" s="14"/>
      <c r="E3" s="14"/>
      <c r="F3" s="14"/>
      <c r="G3" s="24"/>
    </row>
    <row r="4" spans="1:7" x14ac:dyDescent="0.3"/>
    <row r="5" spans="1:7" x14ac:dyDescent="0.3">
      <c r="A5" s="96" t="s">
        <v>24</v>
      </c>
      <c r="B5" s="96"/>
      <c r="C5" s="96"/>
      <c r="D5" s="96"/>
      <c r="E5" s="96"/>
    </row>
    <row r="6" spans="1:7" ht="108" customHeight="1" x14ac:dyDescent="0.3">
      <c r="A6" s="96" t="s">
        <v>25</v>
      </c>
      <c r="B6" s="96"/>
      <c r="C6" s="96"/>
      <c r="D6" s="96"/>
      <c r="E6" s="96"/>
    </row>
    <row r="7" spans="1:7" x14ac:dyDescent="0.3">
      <c r="A7" s="8"/>
      <c r="B7" s="8"/>
      <c r="C7" s="8"/>
      <c r="D7" s="8"/>
      <c r="E7" s="8"/>
    </row>
    <row r="8" spans="1:7" x14ac:dyDescent="0.3">
      <c r="A8" s="9" t="s">
        <v>6</v>
      </c>
      <c r="B8" s="8"/>
      <c r="C8" s="11"/>
      <c r="D8" s="8"/>
      <c r="E8" s="11"/>
    </row>
    <row r="9" spans="1:7" x14ac:dyDescent="0.3">
      <c r="A9" s="9"/>
      <c r="B9" s="8" t="s">
        <v>7</v>
      </c>
      <c r="C9" s="11"/>
      <c r="D9" s="8"/>
      <c r="E9" s="11"/>
    </row>
    <row r="10" spans="1:7" ht="39.6" customHeight="1" x14ac:dyDescent="0.3">
      <c r="A10" s="51">
        <f>IF(COUNTIF('Data for graphs'!C13:R13,"&gt;0")&lt;=1, 0, COUNTIF('Data for graphs'!C13:R13,"&gt;0"))</f>
        <v>0</v>
      </c>
      <c r="B10" s="15" t="str">
        <f>IF(A10&gt;0,"Error! You have responded in multiple solution categories. Please ONLY provide responses for the selected solution category.","")</f>
        <v/>
      </c>
      <c r="C10" s="9"/>
      <c r="D10" s="8"/>
      <c r="E10" s="11"/>
    </row>
    <row r="11" spans="1:7" ht="39.6" customHeight="1" x14ac:dyDescent="0.3">
      <c r="A11" s="51" cm="1">
        <f t="array" ref="A11">SUMPRODUCT((C23:C87="Mandatory")*(D23:D87="No"))</f>
        <v>0</v>
      </c>
      <c r="B11" s="15" t="str">
        <f>IF(A10&gt;0,"Error! You have indicated [NO] for at least 1 of the Mandatory requirements. Please do not proceed until all requirements can be met.","")</f>
        <v/>
      </c>
      <c r="C11" s="9"/>
      <c r="D11" s="8"/>
      <c r="E11" s="11"/>
    </row>
    <row r="12" spans="1:7" ht="133.5" customHeight="1" x14ac:dyDescent="0.3">
      <c r="B12" s="8"/>
      <c r="D12" s="8"/>
    </row>
    <row r="13" spans="1:7" x14ac:dyDescent="0.3">
      <c r="A13" s="2" t="s">
        <v>26</v>
      </c>
      <c r="B13" s="2"/>
      <c r="C13" s="2"/>
      <c r="D13" s="2"/>
      <c r="E13" s="2"/>
    </row>
    <row r="14" spans="1:7" x14ac:dyDescent="0.3">
      <c r="A14" s="3">
        <v>1</v>
      </c>
      <c r="B14" s="57" t="s">
        <v>27</v>
      </c>
      <c r="C14" s="2"/>
      <c r="D14" s="2"/>
      <c r="E14" s="2"/>
    </row>
    <row r="15" spans="1:7" x14ac:dyDescent="0.3">
      <c r="A15" s="3">
        <v>2</v>
      </c>
      <c r="B15" s="57" t="s">
        <v>28</v>
      </c>
      <c r="C15" s="2"/>
      <c r="D15" s="2"/>
      <c r="E15" s="2"/>
    </row>
    <row r="16" spans="1:7" x14ac:dyDescent="0.3">
      <c r="A16" s="3">
        <v>3</v>
      </c>
      <c r="B16" s="57" t="s">
        <v>29</v>
      </c>
      <c r="C16" s="2"/>
      <c r="D16" s="2"/>
      <c r="E16" s="2"/>
    </row>
    <row r="17" spans="1:7" x14ac:dyDescent="0.3">
      <c r="A17" s="3">
        <v>4</v>
      </c>
      <c r="B17" s="57" t="s">
        <v>30</v>
      </c>
      <c r="C17" s="2"/>
      <c r="D17" s="2"/>
      <c r="E17" s="2"/>
    </row>
    <row r="18" spans="1:7" x14ac:dyDescent="0.3">
      <c r="A18" s="3">
        <v>5</v>
      </c>
      <c r="B18" s="57" t="s">
        <v>31</v>
      </c>
      <c r="C18" s="2"/>
      <c r="D18" s="2"/>
      <c r="E18" s="2"/>
    </row>
    <row r="19" spans="1:7" x14ac:dyDescent="0.3">
      <c r="A19" s="3">
        <v>6</v>
      </c>
      <c r="B19" s="57" t="s">
        <v>32</v>
      </c>
      <c r="C19" s="2"/>
      <c r="D19" s="2"/>
      <c r="E19" s="2"/>
    </row>
    <row r="20" spans="1:7" x14ac:dyDescent="0.3">
      <c r="B20" s="8"/>
      <c r="D20" s="8"/>
    </row>
    <row r="21" spans="1:7" s="2" customFormat="1" x14ac:dyDescent="0.3">
      <c r="A21" s="58" t="s">
        <v>8</v>
      </c>
      <c r="B21" s="59" t="s">
        <v>9</v>
      </c>
      <c r="C21" s="59" t="s">
        <v>10</v>
      </c>
      <c r="D21" s="59" t="s">
        <v>11</v>
      </c>
      <c r="E21" s="59" t="s">
        <v>12</v>
      </c>
      <c r="G21" s="25"/>
    </row>
    <row r="22" spans="1:7" ht="28.8" x14ac:dyDescent="0.3">
      <c r="A22" s="70">
        <v>1</v>
      </c>
      <c r="B22" s="66" t="s">
        <v>33</v>
      </c>
      <c r="C22" s="66"/>
      <c r="D22" s="66"/>
      <c r="E22" s="66"/>
      <c r="G22" s="26" t="s">
        <v>34</v>
      </c>
    </row>
    <row r="23" spans="1:7" s="4" customFormat="1" ht="100.8" x14ac:dyDescent="0.3">
      <c r="A23" s="69">
        <f t="shared" ref="A23:A29" si="0">A22+0.01</f>
        <v>1.01</v>
      </c>
      <c r="B23" s="62" t="s">
        <v>35</v>
      </c>
      <c r="C23" s="63" t="s">
        <v>21</v>
      </c>
      <c r="D23" s="73"/>
      <c r="E23" s="74" t="s">
        <v>36</v>
      </c>
      <c r="G23" s="26" t="s">
        <v>34</v>
      </c>
    </row>
    <row r="24" spans="1:7" s="4" customFormat="1" ht="187.2" x14ac:dyDescent="0.3">
      <c r="A24" s="69">
        <f t="shared" si="0"/>
        <v>1.02</v>
      </c>
      <c r="B24" s="62" t="s">
        <v>37</v>
      </c>
      <c r="C24" s="63" t="s">
        <v>21</v>
      </c>
      <c r="D24" s="73"/>
      <c r="E24" s="74" t="s">
        <v>36</v>
      </c>
      <c r="G24" s="26" t="s">
        <v>34</v>
      </c>
    </row>
    <row r="25" spans="1:7" s="4" customFormat="1" ht="100.8" x14ac:dyDescent="0.3">
      <c r="A25" s="69">
        <f t="shared" si="0"/>
        <v>1.03</v>
      </c>
      <c r="B25" s="62" t="s">
        <v>38</v>
      </c>
      <c r="C25" s="63" t="s">
        <v>39</v>
      </c>
      <c r="D25" s="73"/>
      <c r="E25" s="74" t="s">
        <v>36</v>
      </c>
      <c r="G25" s="26" t="s">
        <v>34</v>
      </c>
    </row>
    <row r="26" spans="1:7" s="4" customFormat="1" ht="158.4" x14ac:dyDescent="0.3">
      <c r="A26" s="69">
        <f t="shared" si="0"/>
        <v>1.04</v>
      </c>
      <c r="B26" s="64" t="s">
        <v>40</v>
      </c>
      <c r="C26" s="63" t="s">
        <v>14</v>
      </c>
      <c r="D26" s="73"/>
      <c r="E26" s="74" t="s">
        <v>36</v>
      </c>
      <c r="G26" s="26" t="s">
        <v>34</v>
      </c>
    </row>
    <row r="27" spans="1:7" s="4" customFormat="1" ht="86.4" x14ac:dyDescent="0.3">
      <c r="A27" s="69">
        <f t="shared" si="0"/>
        <v>1.05</v>
      </c>
      <c r="B27" s="64" t="s">
        <v>41</v>
      </c>
      <c r="C27" s="63" t="s">
        <v>14</v>
      </c>
      <c r="D27" s="73"/>
      <c r="E27" s="74" t="s">
        <v>36</v>
      </c>
      <c r="G27" s="26" t="s">
        <v>34</v>
      </c>
    </row>
    <row r="28" spans="1:7" s="4" customFormat="1" ht="129.6" x14ac:dyDescent="0.3">
      <c r="A28" s="79">
        <f t="shared" si="0"/>
        <v>1.06</v>
      </c>
      <c r="B28" s="80" t="s">
        <v>145</v>
      </c>
      <c r="C28" s="78" t="s">
        <v>14</v>
      </c>
      <c r="D28" s="73"/>
      <c r="E28" s="82" t="s">
        <v>36</v>
      </c>
      <c r="G28" s="26" t="s">
        <v>34</v>
      </c>
    </row>
    <row r="29" spans="1:7" s="4" customFormat="1" ht="158.4" x14ac:dyDescent="0.3">
      <c r="A29" s="79">
        <f t="shared" si="0"/>
        <v>1.07</v>
      </c>
      <c r="B29" s="80" t="s">
        <v>143</v>
      </c>
      <c r="C29" s="81" t="s">
        <v>142</v>
      </c>
      <c r="D29" s="73"/>
      <c r="E29" s="82" t="s">
        <v>36</v>
      </c>
      <c r="G29" s="26" t="s">
        <v>34</v>
      </c>
    </row>
    <row r="30" spans="1:7" s="4" customFormat="1" ht="28.8" x14ac:dyDescent="0.3">
      <c r="A30" s="71">
        <v>2</v>
      </c>
      <c r="B30" s="65" t="s">
        <v>42</v>
      </c>
      <c r="C30" s="66"/>
      <c r="D30" s="75"/>
      <c r="E30" s="75"/>
      <c r="G30" s="26" t="s">
        <v>34</v>
      </c>
    </row>
    <row r="31" spans="1:7" s="4" customFormat="1" x14ac:dyDescent="0.3">
      <c r="A31" s="69">
        <f t="shared" ref="A31:A37" si="1">A30+0.01</f>
        <v>2.0099999999999998</v>
      </c>
      <c r="B31" s="62" t="s">
        <v>43</v>
      </c>
      <c r="C31" s="63" t="s">
        <v>21</v>
      </c>
      <c r="D31" s="73"/>
      <c r="E31" s="76" t="s">
        <v>36</v>
      </c>
      <c r="G31" s="26" t="s">
        <v>34</v>
      </c>
    </row>
    <row r="32" spans="1:7" s="4" customFormat="1" ht="100.8" x14ac:dyDescent="0.3">
      <c r="A32" s="69">
        <f t="shared" si="1"/>
        <v>2.0199999999999996</v>
      </c>
      <c r="B32" s="62" t="s">
        <v>44</v>
      </c>
      <c r="C32" s="63" t="s">
        <v>21</v>
      </c>
      <c r="D32" s="73"/>
      <c r="E32" s="74" t="s">
        <v>36</v>
      </c>
      <c r="G32" s="26" t="s">
        <v>34</v>
      </c>
    </row>
    <row r="33" spans="1:7" s="4" customFormat="1" ht="28.8" x14ac:dyDescent="0.3">
      <c r="A33" s="69">
        <f t="shared" si="1"/>
        <v>2.0299999999999994</v>
      </c>
      <c r="B33" s="62" t="s">
        <v>45</v>
      </c>
      <c r="C33" s="63" t="s">
        <v>21</v>
      </c>
      <c r="D33" s="73"/>
      <c r="E33" s="74" t="s">
        <v>36</v>
      </c>
      <c r="G33" s="26" t="s">
        <v>34</v>
      </c>
    </row>
    <row r="34" spans="1:7" s="4" customFormat="1" ht="45" customHeight="1" x14ac:dyDescent="0.3">
      <c r="A34" s="69">
        <f t="shared" si="1"/>
        <v>2.0399999999999991</v>
      </c>
      <c r="B34" s="62" t="s">
        <v>46</v>
      </c>
      <c r="C34" s="63" t="s">
        <v>21</v>
      </c>
      <c r="D34" s="73"/>
      <c r="E34" s="74" t="s">
        <v>36</v>
      </c>
      <c r="G34" s="26" t="s">
        <v>34</v>
      </c>
    </row>
    <row r="35" spans="1:7" s="4" customFormat="1" ht="43.2" x14ac:dyDescent="0.3">
      <c r="A35" s="69">
        <f t="shared" si="1"/>
        <v>2.0499999999999989</v>
      </c>
      <c r="B35" s="62" t="s">
        <v>47</v>
      </c>
      <c r="C35" s="63" t="s">
        <v>39</v>
      </c>
      <c r="D35" s="73"/>
      <c r="E35" s="74" t="s">
        <v>36</v>
      </c>
      <c r="G35" s="26" t="s">
        <v>34</v>
      </c>
    </row>
    <row r="36" spans="1:7" s="4" customFormat="1" ht="28.8" x14ac:dyDescent="0.3">
      <c r="A36" s="69">
        <f t="shared" si="1"/>
        <v>2.0599999999999987</v>
      </c>
      <c r="B36" s="62" t="s">
        <v>48</v>
      </c>
      <c r="C36" s="63" t="s">
        <v>39</v>
      </c>
      <c r="D36" s="73"/>
      <c r="E36" s="74" t="s">
        <v>36</v>
      </c>
      <c r="G36" s="26" t="s">
        <v>34</v>
      </c>
    </row>
    <row r="37" spans="1:7" s="4" customFormat="1" x14ac:dyDescent="0.3">
      <c r="A37" s="69">
        <f t="shared" si="1"/>
        <v>2.0699999999999985</v>
      </c>
      <c r="B37" s="62" t="s">
        <v>49</v>
      </c>
      <c r="C37" s="63" t="s">
        <v>39</v>
      </c>
      <c r="D37" s="73"/>
      <c r="E37" s="74" t="s">
        <v>36</v>
      </c>
      <c r="G37" s="26" t="s">
        <v>34</v>
      </c>
    </row>
    <row r="38" spans="1:7" s="4" customFormat="1" ht="43.2" x14ac:dyDescent="0.3">
      <c r="A38" s="65">
        <v>3</v>
      </c>
      <c r="B38" s="66" t="s">
        <v>50</v>
      </c>
      <c r="C38" s="66"/>
      <c r="D38" s="75"/>
      <c r="E38" s="75"/>
      <c r="G38" s="26" t="s">
        <v>34</v>
      </c>
    </row>
    <row r="39" spans="1:7" s="4" customFormat="1" x14ac:dyDescent="0.3">
      <c r="A39" s="69">
        <f t="shared" ref="A39:A46" si="2">A38+0.01</f>
        <v>3.01</v>
      </c>
      <c r="B39" s="62" t="s">
        <v>43</v>
      </c>
      <c r="C39" s="63" t="s">
        <v>21</v>
      </c>
      <c r="D39" s="73"/>
      <c r="E39" s="74" t="s">
        <v>36</v>
      </c>
      <c r="G39" s="26" t="s">
        <v>34</v>
      </c>
    </row>
    <row r="40" spans="1:7" s="4" customFormat="1" ht="172.8" x14ac:dyDescent="0.3">
      <c r="A40" s="69">
        <f t="shared" si="2"/>
        <v>3.0199999999999996</v>
      </c>
      <c r="B40" s="62" t="s">
        <v>51</v>
      </c>
      <c r="C40" s="63" t="s">
        <v>21</v>
      </c>
      <c r="D40" s="73"/>
      <c r="E40" s="74" t="s">
        <v>36</v>
      </c>
      <c r="G40" s="26" t="s">
        <v>34</v>
      </c>
    </row>
    <row r="41" spans="1:7" s="4" customFormat="1" ht="115.2" x14ac:dyDescent="0.3">
      <c r="A41" s="69">
        <f t="shared" si="2"/>
        <v>3.0299999999999994</v>
      </c>
      <c r="B41" s="62" t="s">
        <v>52</v>
      </c>
      <c r="C41" s="63" t="s">
        <v>21</v>
      </c>
      <c r="D41" s="73"/>
      <c r="E41" s="74" t="s">
        <v>36</v>
      </c>
      <c r="G41" s="26" t="s">
        <v>34</v>
      </c>
    </row>
    <row r="42" spans="1:7" s="4" customFormat="1" ht="75" customHeight="1" x14ac:dyDescent="0.3">
      <c r="A42" s="69">
        <f t="shared" si="2"/>
        <v>3.0399999999999991</v>
      </c>
      <c r="B42" s="62" t="s">
        <v>53</v>
      </c>
      <c r="C42" s="63" t="s">
        <v>21</v>
      </c>
      <c r="D42" s="73"/>
      <c r="E42" s="74" t="s">
        <v>36</v>
      </c>
      <c r="G42" s="26" t="s">
        <v>34</v>
      </c>
    </row>
    <row r="43" spans="1:7" s="4" customFormat="1" ht="86.4" x14ac:dyDescent="0.3">
      <c r="A43" s="69">
        <f t="shared" si="2"/>
        <v>3.0499999999999989</v>
      </c>
      <c r="B43" s="64" t="s">
        <v>41</v>
      </c>
      <c r="C43" s="63" t="s">
        <v>14</v>
      </c>
      <c r="D43" s="73"/>
      <c r="E43" s="74" t="s">
        <v>36</v>
      </c>
      <c r="G43" s="26" t="s">
        <v>34</v>
      </c>
    </row>
    <row r="44" spans="1:7" s="4" customFormat="1" ht="129.6" x14ac:dyDescent="0.3">
      <c r="A44" s="69">
        <f t="shared" si="2"/>
        <v>3.0599999999999987</v>
      </c>
      <c r="B44" s="80" t="s">
        <v>145</v>
      </c>
      <c r="C44" s="78" t="s">
        <v>14</v>
      </c>
      <c r="D44" s="73"/>
      <c r="E44" s="82" t="s">
        <v>36</v>
      </c>
      <c r="G44" s="26" t="s">
        <v>34</v>
      </c>
    </row>
    <row r="45" spans="1:7" s="4" customFormat="1" ht="158.4" x14ac:dyDescent="0.3">
      <c r="A45" s="69">
        <f t="shared" si="2"/>
        <v>3.0699999999999985</v>
      </c>
      <c r="B45" s="80" t="s">
        <v>143</v>
      </c>
      <c r="C45" s="81" t="s">
        <v>142</v>
      </c>
      <c r="D45" s="73"/>
      <c r="E45" s="82" t="s">
        <v>36</v>
      </c>
      <c r="G45" s="26" t="s">
        <v>34</v>
      </c>
    </row>
    <row r="46" spans="1:7" s="4" customFormat="1" ht="28.8" x14ac:dyDescent="0.3">
      <c r="A46" s="69">
        <f t="shared" si="2"/>
        <v>3.0799999999999983</v>
      </c>
      <c r="B46" s="62" t="s">
        <v>48</v>
      </c>
      <c r="C46" s="63" t="s">
        <v>39</v>
      </c>
      <c r="D46" s="73"/>
      <c r="E46" s="74" t="s">
        <v>36</v>
      </c>
      <c r="G46" s="26" t="s">
        <v>34</v>
      </c>
    </row>
    <row r="47" spans="1:7" s="4" customFormat="1" ht="75" customHeight="1" x14ac:dyDescent="0.3">
      <c r="A47" s="66">
        <v>4</v>
      </c>
      <c r="B47" s="67" t="s">
        <v>54</v>
      </c>
      <c r="C47" s="66"/>
      <c r="D47" s="75"/>
      <c r="E47" s="75"/>
      <c r="G47" s="26" t="s">
        <v>34</v>
      </c>
    </row>
    <row r="48" spans="1:7" s="4" customFormat="1" ht="117" customHeight="1" x14ac:dyDescent="0.3">
      <c r="A48" s="69">
        <f t="shared" ref="A48:A58" si="3">A47+0.01</f>
        <v>4.01</v>
      </c>
      <c r="B48" s="62" t="s">
        <v>43</v>
      </c>
      <c r="C48" s="63" t="s">
        <v>21</v>
      </c>
      <c r="D48" s="73"/>
      <c r="E48" s="74" t="s">
        <v>36</v>
      </c>
      <c r="G48" s="26" t="s">
        <v>34</v>
      </c>
    </row>
    <row r="49" spans="1:7" s="4" customFormat="1" ht="28.8" x14ac:dyDescent="0.3">
      <c r="A49" s="69">
        <f t="shared" si="3"/>
        <v>4.0199999999999996</v>
      </c>
      <c r="B49" s="62" t="s">
        <v>55</v>
      </c>
      <c r="C49" s="63" t="s">
        <v>21</v>
      </c>
      <c r="D49" s="73"/>
      <c r="E49" s="74" t="s">
        <v>36</v>
      </c>
      <c r="G49" s="26" t="s">
        <v>34</v>
      </c>
    </row>
    <row r="50" spans="1:7" s="4" customFormat="1" x14ac:dyDescent="0.3">
      <c r="A50" s="69">
        <f t="shared" si="3"/>
        <v>4.0299999999999994</v>
      </c>
      <c r="B50" s="62" t="s">
        <v>56</v>
      </c>
      <c r="C50" s="63" t="s">
        <v>21</v>
      </c>
      <c r="D50" s="73"/>
      <c r="E50" s="74" t="s">
        <v>36</v>
      </c>
      <c r="G50" s="26" t="s">
        <v>34</v>
      </c>
    </row>
    <row r="51" spans="1:7" s="4" customFormat="1" ht="28.8" x14ac:dyDescent="0.3">
      <c r="A51" s="69">
        <f t="shared" si="3"/>
        <v>4.0399999999999991</v>
      </c>
      <c r="B51" s="62" t="s">
        <v>57</v>
      </c>
      <c r="C51" s="63" t="s">
        <v>21</v>
      </c>
      <c r="D51" s="73"/>
      <c r="E51" s="74" t="s">
        <v>36</v>
      </c>
      <c r="G51" s="26" t="s">
        <v>34</v>
      </c>
    </row>
    <row r="52" spans="1:7" s="4" customFormat="1" x14ac:dyDescent="0.3">
      <c r="A52" s="69">
        <f t="shared" si="3"/>
        <v>4.0499999999999989</v>
      </c>
      <c r="B52" s="62" t="s">
        <v>58</v>
      </c>
      <c r="C52" s="63" t="s">
        <v>21</v>
      </c>
      <c r="D52" s="73"/>
      <c r="E52" s="74" t="s">
        <v>36</v>
      </c>
      <c r="G52" s="26" t="s">
        <v>34</v>
      </c>
    </row>
    <row r="53" spans="1:7" s="4" customFormat="1" ht="28.8" x14ac:dyDescent="0.3">
      <c r="A53" s="69">
        <f t="shared" si="3"/>
        <v>4.0599999999999987</v>
      </c>
      <c r="B53" s="62" t="s">
        <v>59</v>
      </c>
      <c r="C53" s="63" t="s">
        <v>21</v>
      </c>
      <c r="D53" s="73"/>
      <c r="E53" s="74" t="s">
        <v>36</v>
      </c>
      <c r="G53" s="26" t="s">
        <v>34</v>
      </c>
    </row>
    <row r="54" spans="1:7" s="4" customFormat="1" ht="28.8" x14ac:dyDescent="0.3">
      <c r="A54" s="69">
        <f t="shared" si="3"/>
        <v>4.0699999999999985</v>
      </c>
      <c r="B54" s="62" t="s">
        <v>60</v>
      </c>
      <c r="C54" s="63" t="s">
        <v>21</v>
      </c>
      <c r="D54" s="73"/>
      <c r="E54" s="74" t="s">
        <v>36</v>
      </c>
      <c r="G54" s="26" t="s">
        <v>34</v>
      </c>
    </row>
    <row r="55" spans="1:7" s="4" customFormat="1" ht="75" customHeight="1" x14ac:dyDescent="0.3">
      <c r="A55" s="69">
        <f t="shared" si="3"/>
        <v>4.0799999999999983</v>
      </c>
      <c r="B55" s="62" t="s">
        <v>61</v>
      </c>
      <c r="C55" s="63" t="s">
        <v>21</v>
      </c>
      <c r="D55" s="73"/>
      <c r="E55" s="74" t="s">
        <v>36</v>
      </c>
      <c r="G55" s="26" t="s">
        <v>34</v>
      </c>
    </row>
    <row r="56" spans="1:7" s="4" customFormat="1" ht="28.8" x14ac:dyDescent="0.3">
      <c r="A56" s="69">
        <f t="shared" si="3"/>
        <v>4.0899999999999981</v>
      </c>
      <c r="B56" s="62" t="s">
        <v>62</v>
      </c>
      <c r="C56" s="63" t="s">
        <v>39</v>
      </c>
      <c r="D56" s="73"/>
      <c r="E56" s="74" t="s">
        <v>36</v>
      </c>
      <c r="G56" s="26" t="s">
        <v>34</v>
      </c>
    </row>
    <row r="57" spans="1:7" s="4" customFormat="1" x14ac:dyDescent="0.3">
      <c r="A57" s="72">
        <f t="shared" si="3"/>
        <v>4.0999999999999979</v>
      </c>
      <c r="B57" s="62" t="s">
        <v>63</v>
      </c>
      <c r="C57" s="63" t="s">
        <v>39</v>
      </c>
      <c r="D57" s="73"/>
      <c r="E57" s="74" t="s">
        <v>36</v>
      </c>
      <c r="G57" s="26" t="s">
        <v>34</v>
      </c>
    </row>
    <row r="58" spans="1:7" s="4" customFormat="1" ht="39" customHeight="1" x14ac:dyDescent="0.3">
      <c r="A58" s="69">
        <f t="shared" si="3"/>
        <v>4.1099999999999977</v>
      </c>
      <c r="B58" s="62" t="s">
        <v>64</v>
      </c>
      <c r="C58" s="63" t="s">
        <v>39</v>
      </c>
      <c r="D58" s="73"/>
      <c r="E58" s="74" t="s">
        <v>36</v>
      </c>
      <c r="G58" s="26" t="s">
        <v>34</v>
      </c>
    </row>
    <row r="59" spans="1:7" s="4" customFormat="1" ht="28.8" x14ac:dyDescent="0.3">
      <c r="A59" s="66">
        <v>5</v>
      </c>
      <c r="B59" s="68" t="s">
        <v>65</v>
      </c>
      <c r="C59" s="66"/>
      <c r="D59" s="75"/>
      <c r="E59" s="75"/>
      <c r="G59" s="26" t="s">
        <v>34</v>
      </c>
    </row>
    <row r="60" spans="1:7" x14ac:dyDescent="0.3">
      <c r="A60" s="69">
        <f t="shared" ref="A60:A71" si="4">A59+0.01</f>
        <v>5.01</v>
      </c>
      <c r="B60" s="62" t="s">
        <v>66</v>
      </c>
      <c r="C60" s="63" t="s">
        <v>21</v>
      </c>
      <c r="D60" s="73"/>
      <c r="E60" s="74" t="s">
        <v>36</v>
      </c>
      <c r="G60" s="26" t="s">
        <v>34</v>
      </c>
    </row>
    <row r="61" spans="1:7" ht="28.8" x14ac:dyDescent="0.3">
      <c r="A61" s="69">
        <f t="shared" si="4"/>
        <v>5.0199999999999996</v>
      </c>
      <c r="B61" s="62" t="s">
        <v>67</v>
      </c>
      <c r="C61" s="63" t="s">
        <v>21</v>
      </c>
      <c r="D61" s="73"/>
      <c r="E61" s="74" t="s">
        <v>36</v>
      </c>
      <c r="G61" s="26" t="s">
        <v>34</v>
      </c>
    </row>
    <row r="62" spans="1:7" ht="28.8" x14ac:dyDescent="0.3">
      <c r="A62" s="69">
        <f t="shared" si="4"/>
        <v>5.0299999999999994</v>
      </c>
      <c r="B62" s="62" t="s">
        <v>68</v>
      </c>
      <c r="C62" s="63" t="s">
        <v>21</v>
      </c>
      <c r="D62" s="73"/>
      <c r="E62" s="74" t="s">
        <v>36</v>
      </c>
      <c r="G62" s="26" t="s">
        <v>34</v>
      </c>
    </row>
    <row r="63" spans="1:7" ht="28.8" x14ac:dyDescent="0.3">
      <c r="A63" s="69">
        <f t="shared" si="4"/>
        <v>5.0399999999999991</v>
      </c>
      <c r="B63" s="62" t="s">
        <v>69</v>
      </c>
      <c r="C63" s="63" t="s">
        <v>21</v>
      </c>
      <c r="D63" s="73"/>
      <c r="E63" s="74" t="s">
        <v>36</v>
      </c>
      <c r="G63" s="26" t="s">
        <v>34</v>
      </c>
    </row>
    <row r="64" spans="1:7" x14ac:dyDescent="0.3">
      <c r="A64" s="69">
        <f t="shared" si="4"/>
        <v>5.0499999999999989</v>
      </c>
      <c r="B64" s="62" t="s">
        <v>70</v>
      </c>
      <c r="C64" s="63" t="s">
        <v>39</v>
      </c>
      <c r="D64" s="73"/>
      <c r="E64" s="74" t="s">
        <v>36</v>
      </c>
      <c r="G64" s="26" t="s">
        <v>34</v>
      </c>
    </row>
    <row r="65" spans="1:7" ht="45" customHeight="1" x14ac:dyDescent="0.3">
      <c r="A65" s="69">
        <f t="shared" si="4"/>
        <v>5.0599999999999987</v>
      </c>
      <c r="B65" s="62" t="s">
        <v>71</v>
      </c>
      <c r="C65" s="63" t="s">
        <v>21</v>
      </c>
      <c r="D65" s="73"/>
      <c r="E65" s="74" t="s">
        <v>36</v>
      </c>
      <c r="G65" s="26" t="s">
        <v>34</v>
      </c>
    </row>
    <row r="66" spans="1:7" x14ac:dyDescent="0.3">
      <c r="A66" s="69">
        <f t="shared" si="4"/>
        <v>5.0699999999999985</v>
      </c>
      <c r="B66" s="62" t="s">
        <v>72</v>
      </c>
      <c r="C66" s="63" t="s">
        <v>39</v>
      </c>
      <c r="D66" s="73"/>
      <c r="E66" s="74" t="s">
        <v>36</v>
      </c>
      <c r="G66" s="26" t="s">
        <v>34</v>
      </c>
    </row>
    <row r="67" spans="1:7" x14ac:dyDescent="0.3">
      <c r="A67" s="69">
        <f t="shared" si="4"/>
        <v>5.0799999999999983</v>
      </c>
      <c r="B67" s="62" t="s">
        <v>73</v>
      </c>
      <c r="C67" s="63" t="s">
        <v>39</v>
      </c>
      <c r="D67" s="73"/>
      <c r="E67" s="74" t="s">
        <v>36</v>
      </c>
      <c r="G67" s="26" t="s">
        <v>34</v>
      </c>
    </row>
    <row r="68" spans="1:7" x14ac:dyDescent="0.3">
      <c r="A68" s="69">
        <f t="shared" si="4"/>
        <v>5.0899999999999981</v>
      </c>
      <c r="B68" s="62" t="s">
        <v>74</v>
      </c>
      <c r="C68" s="63" t="s">
        <v>39</v>
      </c>
      <c r="D68" s="73"/>
      <c r="E68" s="74" t="s">
        <v>36</v>
      </c>
      <c r="G68" s="26" t="s">
        <v>34</v>
      </c>
    </row>
    <row r="69" spans="1:7" x14ac:dyDescent="0.3">
      <c r="A69" s="72">
        <f t="shared" si="4"/>
        <v>5.0999999999999979</v>
      </c>
      <c r="B69" s="62" t="s">
        <v>75</v>
      </c>
      <c r="C69" s="63" t="s">
        <v>39</v>
      </c>
      <c r="D69" s="73"/>
      <c r="E69" s="74" t="s">
        <v>36</v>
      </c>
      <c r="G69" s="26" t="s">
        <v>34</v>
      </c>
    </row>
    <row r="70" spans="1:7" ht="57.6" x14ac:dyDescent="0.3">
      <c r="A70" s="69">
        <f t="shared" si="4"/>
        <v>5.1099999999999977</v>
      </c>
      <c r="B70" s="62" t="s">
        <v>76</v>
      </c>
      <c r="C70" s="63" t="s">
        <v>39</v>
      </c>
      <c r="D70" s="73"/>
      <c r="E70" s="74" t="s">
        <v>36</v>
      </c>
      <c r="G70" s="26" t="s">
        <v>34</v>
      </c>
    </row>
    <row r="71" spans="1:7" ht="28.2" x14ac:dyDescent="0.3">
      <c r="A71" s="69">
        <f t="shared" si="4"/>
        <v>5.1199999999999974</v>
      </c>
      <c r="B71" s="62" t="s">
        <v>64</v>
      </c>
      <c r="C71" s="63" t="s">
        <v>39</v>
      </c>
      <c r="D71" s="73"/>
      <c r="E71" s="74" t="s">
        <v>36</v>
      </c>
      <c r="G71" s="26" t="s">
        <v>34</v>
      </c>
    </row>
    <row r="72" spans="1:7" ht="43.2" x14ac:dyDescent="0.3">
      <c r="A72" s="66">
        <v>6</v>
      </c>
      <c r="B72" s="68" t="s">
        <v>77</v>
      </c>
      <c r="C72" s="66"/>
      <c r="D72" s="75"/>
      <c r="E72" s="75"/>
      <c r="G72" s="26" t="s">
        <v>34</v>
      </c>
    </row>
    <row r="73" spans="1:7" x14ac:dyDescent="0.3">
      <c r="A73" s="69">
        <f t="shared" ref="A73:A87" si="5">A72+0.01</f>
        <v>6.01</v>
      </c>
      <c r="B73" s="62" t="s">
        <v>43</v>
      </c>
      <c r="C73" s="63" t="s">
        <v>21</v>
      </c>
      <c r="D73" s="73"/>
      <c r="E73" s="74" t="s">
        <v>36</v>
      </c>
      <c r="G73" s="26" t="s">
        <v>34</v>
      </c>
    </row>
    <row r="74" spans="1:7" ht="28.8" x14ac:dyDescent="0.3">
      <c r="A74" s="69">
        <f t="shared" si="5"/>
        <v>6.02</v>
      </c>
      <c r="B74" s="62" t="s">
        <v>78</v>
      </c>
      <c r="C74" s="63" t="s">
        <v>21</v>
      </c>
      <c r="D74" s="73"/>
      <c r="E74" s="74" t="s">
        <v>36</v>
      </c>
      <c r="G74" s="26" t="s">
        <v>34</v>
      </c>
    </row>
    <row r="75" spans="1:7" x14ac:dyDescent="0.3">
      <c r="A75" s="69">
        <f t="shared" si="5"/>
        <v>6.0299999999999994</v>
      </c>
      <c r="B75" s="62" t="s">
        <v>79</v>
      </c>
      <c r="C75" s="63" t="s">
        <v>21</v>
      </c>
      <c r="D75" s="73"/>
      <c r="E75" s="74" t="s">
        <v>36</v>
      </c>
      <c r="G75" s="26" t="s">
        <v>34</v>
      </c>
    </row>
    <row r="76" spans="1:7" ht="72" x14ac:dyDescent="0.3">
      <c r="A76" s="69">
        <f t="shared" si="5"/>
        <v>6.0399999999999991</v>
      </c>
      <c r="B76" s="62" t="s">
        <v>80</v>
      </c>
      <c r="C76" s="63" t="s">
        <v>21</v>
      </c>
      <c r="D76" s="73"/>
      <c r="E76" s="74" t="s">
        <v>36</v>
      </c>
      <c r="G76" s="26" t="s">
        <v>34</v>
      </c>
    </row>
    <row r="77" spans="1:7" ht="86.4" x14ac:dyDescent="0.3">
      <c r="A77" s="69">
        <f t="shared" si="5"/>
        <v>6.0499999999999989</v>
      </c>
      <c r="B77" s="62" t="s">
        <v>81</v>
      </c>
      <c r="C77" s="63" t="s">
        <v>21</v>
      </c>
      <c r="D77" s="73"/>
      <c r="E77" s="74" t="s">
        <v>36</v>
      </c>
      <c r="G77" s="26" t="s">
        <v>34</v>
      </c>
    </row>
    <row r="78" spans="1:7" x14ac:dyDescent="0.3">
      <c r="A78" s="69">
        <f t="shared" si="5"/>
        <v>6.0599999999999987</v>
      </c>
      <c r="B78" s="62" t="s">
        <v>82</v>
      </c>
      <c r="C78" s="63" t="s">
        <v>21</v>
      </c>
      <c r="D78" s="73"/>
      <c r="E78" s="74" t="s">
        <v>36</v>
      </c>
      <c r="G78" s="26" t="s">
        <v>34</v>
      </c>
    </row>
    <row r="79" spans="1:7" x14ac:dyDescent="0.3">
      <c r="A79" s="69">
        <f t="shared" si="5"/>
        <v>6.0699999999999985</v>
      </c>
      <c r="B79" s="62" t="s">
        <v>83</v>
      </c>
      <c r="C79" s="63" t="s">
        <v>39</v>
      </c>
      <c r="D79" s="73"/>
      <c r="E79" s="74" t="s">
        <v>36</v>
      </c>
      <c r="G79" s="26" t="s">
        <v>34</v>
      </c>
    </row>
    <row r="80" spans="1:7" ht="28.8" x14ac:dyDescent="0.3">
      <c r="A80" s="69">
        <f t="shared" si="5"/>
        <v>6.0799999999999983</v>
      </c>
      <c r="B80" s="62" t="s">
        <v>84</v>
      </c>
      <c r="C80" s="63" t="s">
        <v>39</v>
      </c>
      <c r="D80" s="73"/>
      <c r="E80" s="74" t="s">
        <v>36</v>
      </c>
      <c r="G80" s="26" t="s">
        <v>34</v>
      </c>
    </row>
    <row r="81" spans="1:7" ht="57.6" x14ac:dyDescent="0.3">
      <c r="A81" s="69">
        <f t="shared" si="5"/>
        <v>6.0899999999999981</v>
      </c>
      <c r="B81" s="62" t="s">
        <v>85</v>
      </c>
      <c r="C81" s="63" t="s">
        <v>21</v>
      </c>
      <c r="D81" s="73"/>
      <c r="E81" s="74" t="s">
        <v>36</v>
      </c>
      <c r="G81" s="26" t="s">
        <v>34</v>
      </c>
    </row>
    <row r="82" spans="1:7" ht="86.4" x14ac:dyDescent="0.3">
      <c r="A82" s="72">
        <f t="shared" si="5"/>
        <v>6.0999999999999979</v>
      </c>
      <c r="B82" s="62" t="s">
        <v>144</v>
      </c>
      <c r="C82" s="83" t="s">
        <v>14</v>
      </c>
      <c r="D82" s="73"/>
      <c r="E82" s="74" t="s">
        <v>36</v>
      </c>
      <c r="G82" s="26" t="s">
        <v>34</v>
      </c>
    </row>
    <row r="83" spans="1:7" ht="129.6" x14ac:dyDescent="0.3">
      <c r="A83" s="72">
        <f t="shared" si="5"/>
        <v>6.1099999999999977</v>
      </c>
      <c r="B83" s="80" t="s">
        <v>145</v>
      </c>
      <c r="C83" s="78" t="s">
        <v>14</v>
      </c>
      <c r="D83" s="73"/>
      <c r="E83" s="82" t="s">
        <v>36</v>
      </c>
      <c r="G83" s="26" t="s">
        <v>34</v>
      </c>
    </row>
    <row r="84" spans="1:7" ht="158.4" x14ac:dyDescent="0.3">
      <c r="A84" s="72">
        <f t="shared" si="5"/>
        <v>6.1199999999999974</v>
      </c>
      <c r="B84" s="80" t="s">
        <v>143</v>
      </c>
      <c r="C84" s="81" t="s">
        <v>142</v>
      </c>
      <c r="D84" s="73"/>
      <c r="E84" s="82" t="s">
        <v>36</v>
      </c>
      <c r="G84" s="26" t="s">
        <v>34</v>
      </c>
    </row>
    <row r="85" spans="1:7" ht="100.8" x14ac:dyDescent="0.3">
      <c r="A85" s="72">
        <f t="shared" si="5"/>
        <v>6.1299999999999972</v>
      </c>
      <c r="B85" s="62" t="s">
        <v>86</v>
      </c>
      <c r="C85" s="63" t="s">
        <v>39</v>
      </c>
      <c r="D85" s="73"/>
      <c r="E85" s="74" t="s">
        <v>36</v>
      </c>
      <c r="G85" s="26" t="s">
        <v>34</v>
      </c>
    </row>
    <row r="86" spans="1:7" ht="43.2" x14ac:dyDescent="0.3">
      <c r="A86" s="72">
        <f t="shared" si="5"/>
        <v>6.139999999999997</v>
      </c>
      <c r="B86" s="62" t="s">
        <v>87</v>
      </c>
      <c r="C86" s="63" t="s">
        <v>39</v>
      </c>
      <c r="D86" s="73"/>
      <c r="E86" s="74" t="s">
        <v>36</v>
      </c>
      <c r="G86" s="26" t="s">
        <v>34</v>
      </c>
    </row>
    <row r="87" spans="1:7" ht="28.8" x14ac:dyDescent="0.3">
      <c r="A87" s="72">
        <f t="shared" si="5"/>
        <v>6.1499999999999968</v>
      </c>
      <c r="B87" s="62" t="s">
        <v>88</v>
      </c>
      <c r="C87" s="63" t="s">
        <v>39</v>
      </c>
      <c r="D87" s="73"/>
      <c r="E87" s="74" t="s">
        <v>36</v>
      </c>
      <c r="G87" s="26" t="s">
        <v>34</v>
      </c>
    </row>
    <row r="88" spans="1:7" x14ac:dyDescent="0.3"/>
    <row r="89" spans="1:7" x14ac:dyDescent="0.3"/>
    <row r="90" spans="1:7" x14ac:dyDescent="0.3"/>
    <row r="91" spans="1:7" x14ac:dyDescent="0.3"/>
    <row r="92" spans="1:7" x14ac:dyDescent="0.3"/>
    <row r="93" spans="1:7" x14ac:dyDescent="0.3"/>
    <row r="94" spans="1:7" x14ac:dyDescent="0.3"/>
    <row r="95" spans="1:7" x14ac:dyDescent="0.3"/>
    <row r="96" spans="1:7"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sheetData>
  <sheetProtection algorithmName="SHA-512" hashValue="DBBNAhFfPafLZ07RapdHq2xCasex4JHcV5ZOokF+vSkdillpZOSooW8bWSPA1n7GcUu2NVKNF7ga5yfZ1pu5Kg==" saltValue="PTdZmRvO2MrDVxUvmoyYEw==" spinCount="100000" sheet="1" formatColumns="0" formatRows="0" insertHyperlinks="0"/>
  <protectedRanges>
    <protectedRange sqref="D48:D58 D31:D37 D60:D71 D23:D29 D73:D87 D39:D46" name="Soln Cat Req"/>
    <protectedRange sqref="E23:E27 E31:E37 E48:E58 E60:E71 E73:E82 E85:E87 E46 E39:E43" name="Soln Cat Req_1"/>
    <protectedRange sqref="E28:E29 E83:E84 E44:E45" name="Soln Cat Req_2"/>
  </protectedRanges>
  <mergeCells count="2">
    <mergeCell ref="A6:E6"/>
    <mergeCell ref="A5:E5"/>
  </mergeCells>
  <conditionalFormatting sqref="D23:D29 D31:D37 D39:D46 D48:D58 D60:D71 D73:D87">
    <cfRule type="expression" dxfId="10" priority="17">
      <formula>(AND(C23="Mandatory",D23="No"))</formula>
    </cfRule>
    <cfRule type="containsBlanks" dxfId="9" priority="21">
      <formula>LEN(TRIM(D23))=0</formula>
    </cfRule>
  </conditionalFormatting>
  <conditionalFormatting sqref="E1:E12 E20 E88:E1048576">
    <cfRule type="expression" dxfId="8" priority="10">
      <formula>"&lt;Leave as blank as no remarks are required&gt;"</formula>
    </cfRule>
  </conditionalFormatting>
  <conditionalFormatting sqref="E28:E29">
    <cfRule type="expression" dxfId="7" priority="7">
      <formula>"&lt;Leave as blank as no remarks are required&gt;"</formula>
    </cfRule>
  </conditionalFormatting>
  <conditionalFormatting sqref="E44:E45">
    <cfRule type="expression" dxfId="6" priority="1">
      <formula>"&lt;Leave as blank as no remarks are required&gt;"</formula>
    </cfRule>
  </conditionalFormatting>
  <conditionalFormatting sqref="E83:E84">
    <cfRule type="expression" dxfId="5" priority="4">
      <formula>"&lt;Leave as blank as no remarks are required&gt;"</formula>
    </cfRule>
  </conditionalFormatting>
  <hyperlinks>
    <hyperlink ref="A1" r:id="rId1" xr:uid="{0FF87E3E-A343-461F-BC2B-14D661C17F65}"/>
    <hyperlink ref="G23" location="'Solution Category Requirements'!A3" display="Return to the top" xr:uid="{0CF37E7D-8FB6-4A9A-8095-84D709228F57}"/>
    <hyperlink ref="G22" location="'Solution Category Requirements'!A3" display="Return to the top" xr:uid="{547E7CE4-E8CD-46F8-9B0C-FAF63DD24057}"/>
    <hyperlink ref="B14" location="'Solution Category Requirements'!A22" display="Networked Trade Platform Value Added Services" xr:uid="{DBCF193F-34B4-49CB-BFF7-6E172800C49C}"/>
    <hyperlink ref="B15" location="'Solution Category Requirements'!A30" display="Inventory Management" xr:uid="{B4E1A492-6051-4A40-945B-88BA5DE19505}"/>
    <hyperlink ref="B16" location="'Solution Category Requirements'!A38" display="Warehouse Management" xr:uid="{BE222E7A-58B9-4A4B-A3D0-89C78BCF04CB}"/>
    <hyperlink ref="B17" location="'Solution Category Requirements'!A47" display="Active Cold Chain Management" xr:uid="{50A58296-52F0-4B6C-B026-415F81B9B5D0}"/>
    <hyperlink ref="B18" location="'Solution Category Requirements'!A59" display="Transport Management" xr:uid="{01EEC1B5-A2B0-4D8F-A7C0-328848A288ED}"/>
    <hyperlink ref="B19" location="'Solution Category Requirements'!A72" display="Freight Management" xr:uid="{15701BCF-B818-471C-8315-4DAEA5F81878}"/>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D60:D71 D48:D58 D31:D37 D73:D87 D39:D46 D23:D29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5.21875" style="1" customWidth="1"/>
    <col min="4" max="5" width="9.21875" style="1" customWidth="1"/>
    <col min="6" max="16384" width="9.21875" style="1" hidden="1"/>
  </cols>
  <sheetData>
    <row r="1" spans="1:4" x14ac:dyDescent="0.3">
      <c r="A1" s="21" t="s">
        <v>0</v>
      </c>
      <c r="C1" s="10" t="str">
        <f>Instructions!$C$1</f>
        <v>Version: 25-2.0</v>
      </c>
    </row>
    <row r="2" spans="1:4" x14ac:dyDescent="0.3">
      <c r="C2" s="19">
        <f>Instructions!$C$2</f>
        <v>45778</v>
      </c>
    </row>
    <row r="3" spans="1:4" ht="32.1" customHeight="1" x14ac:dyDescent="0.3">
      <c r="A3" s="95" t="s">
        <v>89</v>
      </c>
      <c r="B3" s="95"/>
      <c r="C3" s="18"/>
      <c r="D3" s="6"/>
    </row>
    <row r="4" spans="1:4" x14ac:dyDescent="0.3">
      <c r="A4" s="39"/>
      <c r="B4" s="39"/>
    </row>
    <row r="5" spans="1:4" ht="142.5" customHeight="1" x14ac:dyDescent="0.3">
      <c r="A5" s="97" t="s">
        <v>158</v>
      </c>
      <c r="B5" s="96"/>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90</v>
      </c>
      <c r="B12" s="4"/>
    </row>
    <row r="13" spans="1:4" ht="49.5" customHeight="1" x14ac:dyDescent="0.3">
      <c r="A13" s="49" t="s">
        <v>91</v>
      </c>
      <c r="B13" s="53" t="s">
        <v>137</v>
      </c>
    </row>
    <row r="14" spans="1:4" ht="38.25" customHeight="1" x14ac:dyDescent="0.3">
      <c r="A14" s="48" t="s">
        <v>92</v>
      </c>
      <c r="B14" s="46" t="str">
        <f>'Survey link'!D6</f>
        <v>This cell will automatically generate a link once you have filled up your company name and proposed solution name in General Assessment worksheet.</v>
      </c>
      <c r="C14" s="4" t="s">
        <v>150</v>
      </c>
    </row>
    <row r="15" spans="1:4" ht="33.75" customHeight="1" x14ac:dyDescent="0.3">
      <c r="B15" s="4"/>
    </row>
    <row r="16" spans="1:4" ht="32.25" customHeight="1" x14ac:dyDescent="0.3">
      <c r="A16" s="50" t="s">
        <v>93</v>
      </c>
      <c r="B16" s="47" t="s">
        <v>94</v>
      </c>
    </row>
    <row r="17" spans="1:2" x14ac:dyDescent="0.3">
      <c r="B17" s="38" t="s">
        <v>95</v>
      </c>
    </row>
    <row r="18" spans="1:2" x14ac:dyDescent="0.3">
      <c r="A18" s="3"/>
      <c r="B18" s="40">
        <v>0</v>
      </c>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nngC20G6e/hNwzRtQvkcOn/Ws4giENMiMZL7oN2I9kKsPdPtZQxiQfm28TN/LXQ8ytkWICrwdNB19/vUAQaIEw==" saltValue="azvTn4Kp5LoC5zKDnNtSdA=="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hyperlinks>
    <hyperlink ref="A1" r:id="rId1" xr:uid="{F85654E6-2625-45DE-85E3-F559A1B06C7E}"/>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B88860-D63B-4D71-9464-1317B7D9AB89}">
          <x14:formula1>
            <xm:f>'Survey link'!$F$1:$F$6</xm:f>
          </x14:formula1>
          <xm:sqref>B18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B16" sqref="B16"/>
    </sheetView>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21" t="s">
        <v>0</v>
      </c>
      <c r="C1" s="5" t="str">
        <f>Instructions!C1</f>
        <v>Version: 25-2.0</v>
      </c>
    </row>
    <row r="2" spans="1:3" x14ac:dyDescent="0.3">
      <c r="C2" s="20">
        <f>Instructions!C2</f>
        <v>45778</v>
      </c>
    </row>
    <row r="3" spans="1:3" s="7" customFormat="1" ht="32.1" customHeight="1" x14ac:dyDescent="0.3">
      <c r="A3" s="95" t="s">
        <v>96</v>
      </c>
      <c r="B3" s="95"/>
      <c r="C3" s="95"/>
    </row>
    <row r="4" spans="1:3" x14ac:dyDescent="0.3"/>
    <row r="5" spans="1:3" ht="21.6" thickBot="1" x14ac:dyDescent="0.45">
      <c r="A5" s="35" t="s">
        <v>97</v>
      </c>
    </row>
    <row r="6" spans="1:3" s="16" customFormat="1" ht="15.6" x14ac:dyDescent="0.3">
      <c r="A6" s="30" t="s">
        <v>98</v>
      </c>
      <c r="B6" s="34" t="s">
        <v>99</v>
      </c>
      <c r="C6" s="33" t="s">
        <v>100</v>
      </c>
    </row>
    <row r="7" spans="1:3" ht="142.05000000000001" customHeight="1" thickBot="1" x14ac:dyDescent="0.35">
      <c r="A7" s="27"/>
      <c r="B7" s="28"/>
      <c r="C7" s="29" t="str">
        <f>IF(AND('Data for graphs'!N2=100%,'Data for graphs'!E25=0),"Proceed","Do not submit")</f>
        <v>Do not submit</v>
      </c>
    </row>
    <row r="8" spans="1:3" ht="15" thickBot="1" x14ac:dyDescent="0.35"/>
    <row r="9" spans="1:3" s="16" customFormat="1" x14ac:dyDescent="0.3">
      <c r="A9" s="32" t="s">
        <v>5</v>
      </c>
      <c r="B9" s="34" t="s">
        <v>99</v>
      </c>
      <c r="C9" s="33"/>
    </row>
    <row r="10" spans="1:3" ht="142.05000000000001" customHeight="1" thickBot="1" x14ac:dyDescent="0.35">
      <c r="A10" s="27"/>
      <c r="B10" s="28"/>
      <c r="C10" s="31" t="str">
        <f>HYPERLINK("#'General Assessment'!A1", "Return to General Assessment")</f>
        <v>Return to General Assessment</v>
      </c>
    </row>
    <row r="11" spans="1:3" ht="15" thickBot="1" x14ac:dyDescent="0.35"/>
    <row r="12" spans="1:3" s="16" customFormat="1" x14ac:dyDescent="0.3">
      <c r="A12" s="32" t="s">
        <v>101</v>
      </c>
      <c r="B12" s="34" t="s">
        <v>99</v>
      </c>
      <c r="C12" s="33"/>
    </row>
    <row r="13" spans="1:3" ht="142.05000000000001" customHeight="1" thickBot="1" x14ac:dyDescent="0.35">
      <c r="A13" s="27"/>
      <c r="B13" s="28"/>
      <c r="C13" s="31" t="str">
        <f>HYPERLINK("#'Solution Category Requirements'!A1", "Return to Solution Category Requirements")</f>
        <v>Return to Solution Category Requirements</v>
      </c>
    </row>
    <row r="14" spans="1:3" ht="15" thickBot="1" x14ac:dyDescent="0.35"/>
    <row r="15" spans="1:3" s="16" customFormat="1" x14ac:dyDescent="0.3">
      <c r="A15" s="32" t="s">
        <v>89</v>
      </c>
      <c r="B15" s="34" t="s">
        <v>99</v>
      </c>
      <c r="C15" s="33"/>
    </row>
    <row r="16" spans="1:3" ht="142.05000000000001" customHeight="1" thickBot="1" x14ac:dyDescent="0.35">
      <c r="A16" s="27"/>
      <c r="B16" s="28"/>
      <c r="C16" s="31" t="str">
        <f>HYPERLINK("#'Satisfaction Survey'!A4", "Return to Satisfaction Survey")</f>
        <v>Return to Satisfaction Survey</v>
      </c>
    </row>
    <row r="17" x14ac:dyDescent="0.3"/>
  </sheetData>
  <sheetProtection algorithmName="SHA-512" hashValue="ae291AveqwwIXZFFQ2/60uma6JNRkkh7YhLq/lczrgptf85kRCP4Kk6Ka9FAalh1/DRjKWVAMl25EifJtutyWA==" saltValue="aOJOBeytgIehu6X76/2Nq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7" sqref="B7"/>
    </sheetView>
  </sheetViews>
  <sheetFormatPr defaultRowHeight="14.4" x14ac:dyDescent="0.3"/>
  <cols>
    <col min="2" max="2" width="45.5546875" bestFit="1" customWidth="1"/>
    <col min="3" max="3" width="13.21875" bestFit="1" customWidth="1"/>
  </cols>
  <sheetData>
    <row r="1" spans="1:19" x14ac:dyDescent="0.3">
      <c r="A1" t="s">
        <v>102</v>
      </c>
      <c r="E1" t="s">
        <v>103</v>
      </c>
      <c r="H1" t="s">
        <v>104</v>
      </c>
      <c r="M1" t="s">
        <v>98</v>
      </c>
    </row>
    <row r="2" spans="1:19" x14ac:dyDescent="0.3">
      <c r="A2" t="s">
        <v>105</v>
      </c>
      <c r="B2" s="12">
        <f>COUNTIF('General Assessment'!D12:D21,"Yes")/B6+COUNTIF('General Assessment'!D12:D21,"No")/B6</f>
        <v>0</v>
      </c>
      <c r="E2" t="s">
        <v>106</v>
      </c>
      <c r="F2" s="13">
        <f>B13</f>
        <v>0</v>
      </c>
      <c r="H2" t="s">
        <v>106</v>
      </c>
      <c r="I2" s="12">
        <f>J2/5</f>
        <v>0</v>
      </c>
      <c r="J2">
        <f>'Satisfaction Survey'!B18</f>
        <v>0</v>
      </c>
      <c r="M2" t="s">
        <v>106</v>
      </c>
      <c r="N2" s="12">
        <f>SUM(B2,F2,I2)/3</f>
        <v>0</v>
      </c>
    </row>
    <row r="3" spans="1:19" x14ac:dyDescent="0.3">
      <c r="A3" t="s">
        <v>107</v>
      </c>
      <c r="B3" s="13">
        <f>100%-B2</f>
        <v>1</v>
      </c>
      <c r="E3" t="s">
        <v>107</v>
      </c>
      <c r="F3" s="13">
        <f t="shared" ref="F3:F5" si="0">B14</f>
        <v>1</v>
      </c>
      <c r="H3" t="s">
        <v>108</v>
      </c>
      <c r="I3" s="12">
        <f>1-I2</f>
        <v>1</v>
      </c>
      <c r="J3">
        <f>5-J2</f>
        <v>5</v>
      </c>
      <c r="M3" t="s">
        <v>107</v>
      </c>
      <c r="N3" s="12">
        <f>SUM(B3,F3,I3)/3</f>
        <v>1</v>
      </c>
    </row>
    <row r="4" spans="1:19" x14ac:dyDescent="0.3">
      <c r="A4" t="s">
        <v>109</v>
      </c>
      <c r="B4" s="12">
        <f>COUNTIF('General Assessment'!D15:D21,"Yes")/B6</f>
        <v>0</v>
      </c>
      <c r="E4" t="s">
        <v>109</v>
      </c>
      <c r="F4" s="13">
        <f t="shared" si="0"/>
        <v>0</v>
      </c>
      <c r="H4" t="s">
        <v>109</v>
      </c>
    </row>
    <row r="5" spans="1:19" x14ac:dyDescent="0.3">
      <c r="A5" t="s">
        <v>110</v>
      </c>
      <c r="B5" s="12">
        <f>COUNTIF('General Assessment'!D15:D21,"No")/B6</f>
        <v>0</v>
      </c>
      <c r="E5" t="s">
        <v>110</v>
      </c>
      <c r="F5" s="13">
        <f t="shared" si="0"/>
        <v>0</v>
      </c>
      <c r="H5" t="s">
        <v>110</v>
      </c>
    </row>
    <row r="6" spans="1:19" x14ac:dyDescent="0.3">
      <c r="A6" t="s">
        <v>111</v>
      </c>
      <c r="B6">
        <f>COUNTIF('General Assessment'!A12:A26, "&lt;&gt;")</f>
        <v>10</v>
      </c>
    </row>
    <row r="7" spans="1:19" x14ac:dyDescent="0.3">
      <c r="S7" t="s">
        <v>112</v>
      </c>
    </row>
    <row r="9" spans="1:19" x14ac:dyDescent="0.3">
      <c r="A9" t="s">
        <v>113</v>
      </c>
    </row>
    <row r="11" spans="1:19" x14ac:dyDescent="0.3">
      <c r="A11" t="s">
        <v>103</v>
      </c>
    </row>
    <row r="12" spans="1:19" x14ac:dyDescent="0.3">
      <c r="B12" t="s">
        <v>103</v>
      </c>
      <c r="C12" s="54">
        <v>1</v>
      </c>
      <c r="D12" s="54">
        <v>2</v>
      </c>
      <c r="E12" s="54">
        <v>3</v>
      </c>
      <c r="F12" s="54">
        <v>4</v>
      </c>
      <c r="G12" s="54">
        <v>5</v>
      </c>
      <c r="H12" s="54">
        <v>6</v>
      </c>
      <c r="I12" s="54">
        <v>7</v>
      </c>
      <c r="J12" s="54">
        <v>8</v>
      </c>
      <c r="K12" s="54">
        <v>9</v>
      </c>
      <c r="L12" s="54">
        <v>10</v>
      </c>
      <c r="M12" s="54">
        <v>11</v>
      </c>
      <c r="N12" s="54">
        <v>12</v>
      </c>
      <c r="O12" s="54">
        <v>13</v>
      </c>
      <c r="P12" s="54">
        <v>14</v>
      </c>
      <c r="Q12" s="54">
        <v>15</v>
      </c>
      <c r="R12" s="54">
        <v>16</v>
      </c>
      <c r="S12" s="54">
        <v>17</v>
      </c>
    </row>
    <row r="13" spans="1:19" x14ac:dyDescent="0.3">
      <c r="A13" t="s">
        <v>106</v>
      </c>
      <c r="B13" s="12" cm="1">
        <f t="array" ref="B13">IFERROR(INDEX(C13:R13, MATCH(TRUE, C13:R13&gt;0, 0)), 0)</f>
        <v>0</v>
      </c>
      <c r="C13" s="36">
        <f>SUM(C15:C16)</f>
        <v>0</v>
      </c>
      <c r="D13" s="36">
        <f t="shared" ref="D13:R13" si="1">SUM(D15:D16)</f>
        <v>0</v>
      </c>
      <c r="E13" s="36">
        <f t="shared" si="1"/>
        <v>0</v>
      </c>
      <c r="F13" s="36">
        <f t="shared" si="1"/>
        <v>0</v>
      </c>
      <c r="G13" s="36">
        <f t="shared" si="1"/>
        <v>0</v>
      </c>
      <c r="H13" s="36">
        <f t="shared" si="1"/>
        <v>0</v>
      </c>
      <c r="I13" s="36" t="e">
        <f t="shared" si="1"/>
        <v>#DIV/0!</v>
      </c>
      <c r="J13" s="36" t="e">
        <f t="shared" si="1"/>
        <v>#DIV/0!</v>
      </c>
      <c r="K13" s="36" t="e">
        <f t="shared" si="1"/>
        <v>#DIV/0!</v>
      </c>
      <c r="L13" s="36" t="e">
        <f t="shared" si="1"/>
        <v>#DIV/0!</v>
      </c>
      <c r="M13" s="36" t="e">
        <f t="shared" si="1"/>
        <v>#DIV/0!</v>
      </c>
      <c r="N13" s="36" t="e">
        <f t="shared" si="1"/>
        <v>#DIV/0!</v>
      </c>
      <c r="O13" s="36" t="e">
        <f t="shared" si="1"/>
        <v>#DIV/0!</v>
      </c>
      <c r="P13" s="36" t="e">
        <f t="shared" si="1"/>
        <v>#DIV/0!</v>
      </c>
      <c r="Q13" s="36" t="e">
        <f t="shared" si="1"/>
        <v>#DIV/0!</v>
      </c>
      <c r="R13" s="36" t="e">
        <f t="shared" si="1"/>
        <v>#DIV/0!</v>
      </c>
    </row>
    <row r="14" spans="1:19" x14ac:dyDescent="0.3">
      <c r="A14" t="s">
        <v>107</v>
      </c>
      <c r="B14" s="13">
        <f>100%-B13</f>
        <v>1</v>
      </c>
      <c r="C14" s="13">
        <f>100%-C13</f>
        <v>1</v>
      </c>
      <c r="D14" s="13">
        <f t="shared" ref="D14:R14" si="2">100%-D13</f>
        <v>1</v>
      </c>
      <c r="E14" s="13">
        <f t="shared" si="2"/>
        <v>1</v>
      </c>
      <c r="F14" s="13">
        <f t="shared" si="2"/>
        <v>1</v>
      </c>
      <c r="G14" s="13">
        <f t="shared" si="2"/>
        <v>1</v>
      </c>
      <c r="H14" s="13">
        <f t="shared" si="2"/>
        <v>1</v>
      </c>
      <c r="I14" s="13" t="e">
        <f t="shared" si="2"/>
        <v>#DIV/0!</v>
      </c>
      <c r="J14" s="13" t="e">
        <f t="shared" si="2"/>
        <v>#DIV/0!</v>
      </c>
      <c r="K14" s="13" t="e">
        <f t="shared" si="2"/>
        <v>#DIV/0!</v>
      </c>
      <c r="L14" s="13" t="e">
        <f t="shared" si="2"/>
        <v>#DIV/0!</v>
      </c>
      <c r="M14" s="13" t="e">
        <f t="shared" si="2"/>
        <v>#DIV/0!</v>
      </c>
      <c r="N14" s="13" t="e">
        <f t="shared" si="2"/>
        <v>#DIV/0!</v>
      </c>
      <c r="O14" s="13" t="e">
        <f t="shared" si="2"/>
        <v>#DIV/0!</v>
      </c>
      <c r="P14" s="13" t="e">
        <f t="shared" si="2"/>
        <v>#DIV/0!</v>
      </c>
      <c r="Q14" s="13" t="e">
        <f t="shared" si="2"/>
        <v>#DIV/0!</v>
      </c>
      <c r="R14" s="13" t="e">
        <f t="shared" si="2"/>
        <v>#DIV/0!</v>
      </c>
    </row>
    <row r="15" spans="1:19" x14ac:dyDescent="0.3">
      <c r="A15" t="s">
        <v>109</v>
      </c>
      <c r="B15" s="12">
        <f>HLOOKUP(B13,C13:R16,3)</f>
        <v>0</v>
      </c>
      <c r="C15" s="12">
        <f>COUNTIFS('Solution Category Requirements'!$A$20:$A$254,"&gt;"&amp;C12,'Solution Category Requirements'!$A$20:$A$254,"&lt;"&amp;D12,'Solution Category Requirements'!$D$20:$D$254,"Yes")/C17</f>
        <v>0</v>
      </c>
      <c r="D15" s="12">
        <f>COUNTIFS('Solution Category Requirements'!$A$20:$A$254,"&gt;"&amp;D12,'Solution Category Requirements'!$A$20:$A$254,"&lt;"&amp;E12,'Solution Category Requirements'!$D$20:$D$254,"Yes")/D17</f>
        <v>0</v>
      </c>
      <c r="E15" s="12">
        <f>COUNTIFS('Solution Category Requirements'!$A$20:$A$254,"&gt;"&amp;E12,'Solution Category Requirements'!$A$20:$A$254,"&lt;"&amp;F12,'Solution Category Requirements'!$D$20:$D$254,"Yes")/E17</f>
        <v>0</v>
      </c>
      <c r="F15" s="12">
        <f>COUNTIFS('Solution Category Requirements'!$A$20:$A$254,"&gt;"&amp;F12,'Solution Category Requirements'!$A$20:$A$254,"&lt;"&amp;G12,'Solution Category Requirements'!$D$20:$D$254,"Yes")/F17</f>
        <v>0</v>
      </c>
      <c r="G15" s="12">
        <f>COUNTIFS('Solution Category Requirements'!$A$20:$A$254,"&gt;"&amp;G12,'Solution Category Requirements'!$A$20:$A$254,"&lt;"&amp;H12,'Solution Category Requirements'!$D$20:$D$254,"Yes")/G17</f>
        <v>0</v>
      </c>
      <c r="H15" s="12">
        <f>COUNTIFS('Solution Category Requirements'!$A$20:$A$254,"&gt;"&amp;H12,'Solution Category Requirements'!$A$20:$A$254,"&lt;"&amp;I12,'Solution Category Requirements'!$D$20:$D$254,"Yes")/H17</f>
        <v>0</v>
      </c>
      <c r="I15" s="12" t="e">
        <f>COUNTIFS('Solution Category Requirements'!$A$20:$A$254,"&gt;"&amp;I12,'Solution Category Requirements'!$A$20:$A$254,"&lt;"&amp;J12,'Solution Category Requirements'!$D$20:$D$254,"Yes")/I17</f>
        <v>#DIV/0!</v>
      </c>
      <c r="J15" s="12" t="e">
        <f>COUNTIFS('Solution Category Requirements'!$A$20:$A$254,"&gt;"&amp;J12,'Solution Category Requirements'!$A$20:$A$254,"&lt;"&amp;K12,'Solution Category Requirements'!$D$20:$D$254,"Yes")/J17</f>
        <v>#DIV/0!</v>
      </c>
      <c r="K15" s="12" t="e">
        <f>COUNTIFS('Solution Category Requirements'!$A$20:$A$254,"&gt;"&amp;K12,'Solution Category Requirements'!$A$20:$A$254,"&lt;"&amp;L12,'Solution Category Requirements'!$D$20:$D$254,"Yes")/K17</f>
        <v>#DIV/0!</v>
      </c>
      <c r="L15" s="12" t="e">
        <f>COUNTIFS('Solution Category Requirements'!$A$20:$A$254,"&gt;"&amp;L12,'Solution Category Requirements'!$A$20:$A$254,"&lt;"&amp;M12,'Solution Category Requirements'!$D$20:$D$254,"Yes")/L17</f>
        <v>#DIV/0!</v>
      </c>
      <c r="M15" s="12" t="e">
        <f>COUNTIFS('Solution Category Requirements'!$A$20:$A$254,"&gt;"&amp;M12,'Solution Category Requirements'!$A$20:$A$254,"&lt;"&amp;N12,'Solution Category Requirements'!$D$20:$D$254,"Yes")/M17</f>
        <v>#DIV/0!</v>
      </c>
      <c r="N15" s="12" t="e">
        <f>COUNTIFS('Solution Category Requirements'!$A$20:$A$254,"&gt;"&amp;N12,'Solution Category Requirements'!$A$20:$A$254,"&lt;"&amp;O12,'Solution Category Requirements'!$D$20:$D$254,"Yes")/N17</f>
        <v>#DIV/0!</v>
      </c>
      <c r="O15" s="12" t="e">
        <f>COUNTIFS('Solution Category Requirements'!$A$20:$A$254,"&gt;"&amp;O12,'Solution Category Requirements'!$A$20:$A$254,"&lt;"&amp;P12,'Solution Category Requirements'!$D$20:$D$254,"Yes")/O17</f>
        <v>#DIV/0!</v>
      </c>
      <c r="P15" s="12" t="e">
        <f>COUNTIFS('Solution Category Requirements'!$A$20:$A$254,"&gt;"&amp;P12,'Solution Category Requirements'!$A$20:$A$254,"&lt;"&amp;Q12,'Solution Category Requirements'!$D$20:$D$254,"Yes")/P17</f>
        <v>#DIV/0!</v>
      </c>
      <c r="Q15" s="12" t="e">
        <f>COUNTIFS('Solution Category Requirements'!$A$20:$A$254,"&gt;"&amp;Q12,'Solution Category Requirements'!$A$20:$A$254,"&lt;"&amp;R12,'Solution Category Requirements'!$D$20:$D$254,"Yes")/Q17</f>
        <v>#DIV/0!</v>
      </c>
      <c r="R15" s="12" t="e">
        <f>COUNTIFS('Solution Category Requirements'!$A$20:$A$254,"&gt;"&amp;R12,'Solution Category Requirements'!$A$20:$A$254,"&lt;"&amp;S12,'Solution Category Requirements'!$D$20:$D$254,"Yes")/R17</f>
        <v>#DIV/0!</v>
      </c>
    </row>
    <row r="16" spans="1:19" x14ac:dyDescent="0.3">
      <c r="A16" t="s">
        <v>110</v>
      </c>
      <c r="B16" s="12">
        <f>HLOOKUP(B13,C13:R16,4)</f>
        <v>0</v>
      </c>
      <c r="C16" s="12">
        <f>COUNTIFS('Solution Category Requirements'!$A$20:$A$254,"&gt;"&amp;C12,'Solution Category Requirements'!$A$20:$A$254,"&lt;"&amp;D12,'Solution Category Requirements'!$D$20:$D$254,"No")/C17</f>
        <v>0</v>
      </c>
      <c r="D16" s="12">
        <f>COUNTIFS('Solution Category Requirements'!$A$20:$A$254,"&gt;"&amp;D12,'Solution Category Requirements'!$A$20:$A$254,"&lt;"&amp;E12,'Solution Category Requirements'!$D$20:$D$254,"No")/D17</f>
        <v>0</v>
      </c>
      <c r="E16" s="12">
        <f>COUNTIFS('Solution Category Requirements'!$A$20:$A$254,"&gt;"&amp;E12,'Solution Category Requirements'!$A$20:$A$254,"&lt;"&amp;F12,'Solution Category Requirements'!$D$20:$D$254,"No")/E17</f>
        <v>0</v>
      </c>
      <c r="F16" s="12">
        <f>COUNTIFS('Solution Category Requirements'!$A$20:$A$254,"&gt;"&amp;F12,'Solution Category Requirements'!$A$20:$A$254,"&lt;"&amp;G12,'Solution Category Requirements'!$D$20:$D$254,"No")/F17</f>
        <v>0</v>
      </c>
      <c r="G16" s="12">
        <f>COUNTIFS('Solution Category Requirements'!$A$20:$A$254,"&gt;"&amp;G12,'Solution Category Requirements'!$A$20:$A$254,"&lt;"&amp;H12,'Solution Category Requirements'!$D$20:$D$254,"No")/G17</f>
        <v>0</v>
      </c>
      <c r="H16" s="12">
        <f>COUNTIFS('Solution Category Requirements'!$A$20:$A$254,"&gt;"&amp;H12,'Solution Category Requirements'!$A$20:$A$254,"&lt;"&amp;I12,'Solution Category Requirements'!$D$20:$D$254,"No")/H17</f>
        <v>0</v>
      </c>
      <c r="I16" s="12" t="e">
        <f>COUNTIFS('Solution Category Requirements'!$A$20:$A$254,"&gt;"&amp;I12,'Solution Category Requirements'!$A$20:$A$254,"&lt;"&amp;J12,'Solution Category Requirements'!$D$20:$D$254,"No")/I17</f>
        <v>#DIV/0!</v>
      </c>
      <c r="J16" s="12" t="e">
        <f>COUNTIFS('Solution Category Requirements'!$A$20:$A$254,"&gt;"&amp;J12,'Solution Category Requirements'!$A$20:$A$254,"&lt;"&amp;K12,'Solution Category Requirements'!$D$20:$D$254,"No")/J17</f>
        <v>#DIV/0!</v>
      </c>
      <c r="K16" s="12" t="e">
        <f>COUNTIFS('Solution Category Requirements'!$A$20:$A$254,"&gt;"&amp;K12,'Solution Category Requirements'!$A$20:$A$254,"&lt;"&amp;L12,'Solution Category Requirements'!$D$20:$D$254,"No")/K17</f>
        <v>#DIV/0!</v>
      </c>
      <c r="L16" s="12" t="e">
        <f>COUNTIFS('Solution Category Requirements'!$A$20:$A$254,"&gt;"&amp;L12,'Solution Category Requirements'!$A$20:$A$254,"&lt;"&amp;M12,'Solution Category Requirements'!$D$20:$D$254,"No")/L17</f>
        <v>#DIV/0!</v>
      </c>
      <c r="M16" s="12" t="e">
        <f>COUNTIFS('Solution Category Requirements'!$A$20:$A$254,"&gt;"&amp;M12,'Solution Category Requirements'!$A$20:$A$254,"&lt;"&amp;N12,'Solution Category Requirements'!$D$20:$D$254,"No")/M17</f>
        <v>#DIV/0!</v>
      </c>
      <c r="N16" s="12" t="e">
        <f>COUNTIFS('Solution Category Requirements'!$A$20:$A$254,"&gt;"&amp;N12,'Solution Category Requirements'!$A$20:$A$254,"&lt;"&amp;O12,'Solution Category Requirements'!$D$20:$D$254,"No")/N17</f>
        <v>#DIV/0!</v>
      </c>
      <c r="O16" s="12" t="e">
        <f>COUNTIFS('Solution Category Requirements'!$A$20:$A$254,"&gt;"&amp;O12,'Solution Category Requirements'!$A$20:$A$254,"&lt;"&amp;P12,'Solution Category Requirements'!$D$20:$D$254,"No")/O17</f>
        <v>#DIV/0!</v>
      </c>
      <c r="P16" s="12" t="e">
        <f>COUNTIFS('Solution Category Requirements'!$A$20:$A$254,"&gt;"&amp;P12,'Solution Category Requirements'!$A$20:$A$254,"&lt;"&amp;Q12,'Solution Category Requirements'!$D$20:$D$254,"No")/P17</f>
        <v>#DIV/0!</v>
      </c>
      <c r="Q16" s="12" t="e">
        <f>COUNTIFS('Solution Category Requirements'!$A$20:$A$254,"&gt;"&amp;Q12,'Solution Category Requirements'!$A$20:$A$254,"&lt;"&amp;R12,'Solution Category Requirements'!$D$20:$D$254,"No")/Q17</f>
        <v>#DIV/0!</v>
      </c>
      <c r="R16" s="12" t="e">
        <f>COUNTIFS('Solution Category Requirements'!$A$20:$A$254,"&gt;"&amp;R12,'Solution Category Requirements'!$A$20:$A$254,"&lt;"&amp;S12,'Solution Category Requirements'!$D$20:$D$254,"No")/R17</f>
        <v>#DIV/0!</v>
      </c>
    </row>
    <row r="17" spans="1:20" x14ac:dyDescent="0.3">
      <c r="A17" t="s">
        <v>114</v>
      </c>
      <c r="B17" s="12"/>
      <c r="C17" s="37">
        <f>COUNTIFS('Solution Category Requirements'!$A$22:$A$382,"&gt;"&amp;C12,'Solution Category Requirements'!$A$22:$A$382,"&lt;"&amp;D12)</f>
        <v>7</v>
      </c>
      <c r="D17" s="37">
        <f>COUNTIFS('Solution Category Requirements'!$A$22:$A$382,"&gt;"&amp;D12,'Solution Category Requirements'!$A$22:$A$382,"&lt;"&amp;E12)</f>
        <v>7</v>
      </c>
      <c r="E17" s="37">
        <f>COUNTIFS('Solution Category Requirements'!$A$22:$A$382,"&gt;"&amp;E12,'Solution Category Requirements'!$A$22:$A$382,"&lt;"&amp;F12)</f>
        <v>8</v>
      </c>
      <c r="F17" s="37">
        <f>COUNTIFS('Solution Category Requirements'!$A$22:$A$382,"&gt;"&amp;F12,'Solution Category Requirements'!$A$22:$A$382,"&lt;"&amp;G12)</f>
        <v>11</v>
      </c>
      <c r="G17" s="37">
        <f>COUNTIFS('Solution Category Requirements'!$A$22:$A$382,"&gt;"&amp;G12,'Solution Category Requirements'!$A$22:$A$382,"&lt;"&amp;H12)</f>
        <v>12</v>
      </c>
      <c r="H17" s="37">
        <f>COUNTIFS('Solution Category Requirements'!$A$22:$A$382,"&gt;"&amp;H12,'Solution Category Requirements'!$A$22:$A$382,"&lt;"&amp;I12)</f>
        <v>15</v>
      </c>
      <c r="I17" s="37">
        <f>COUNTIFS('Solution Category Requirements'!$A$22:$A$382,"&gt;"&amp;I12,'Solution Category Requirements'!$A$22:$A$382,"&lt;"&amp;J12)</f>
        <v>0</v>
      </c>
      <c r="J17" s="37">
        <f>COUNTIFS('Solution Category Requirements'!$A$22:$A$382,"&gt;"&amp;J12,'Solution Category Requirements'!$A$22:$A$382,"&lt;"&amp;K12)</f>
        <v>0</v>
      </c>
      <c r="K17" s="37">
        <f>COUNTIFS('Solution Category Requirements'!$A$22:$A$382,"&gt;"&amp;K12,'Solution Category Requirements'!$A$22:$A$382,"&lt;"&amp;L12)</f>
        <v>0</v>
      </c>
      <c r="L17" s="37">
        <f>COUNTIFS('Solution Category Requirements'!$A$22:$A$382,"&gt;"&amp;L12,'Solution Category Requirements'!$A$22:$A$382,"&lt;"&amp;M12)</f>
        <v>0</v>
      </c>
      <c r="M17" s="37">
        <f>COUNTIFS('Solution Category Requirements'!$A$22:$A$382,"&gt;"&amp;M12,'Solution Category Requirements'!$A$22:$A$382,"&lt;"&amp;N12)</f>
        <v>0</v>
      </c>
      <c r="N17" s="37">
        <f>COUNTIFS('Solution Category Requirements'!$A$22:$A$382,"&gt;"&amp;N12,'Solution Category Requirements'!$A$22:$A$382,"&lt;"&amp;O12)</f>
        <v>0</v>
      </c>
      <c r="O17" s="37">
        <f>COUNTIFS('Solution Category Requirements'!$A$22:$A$382,"&gt;"&amp;O12,'Solution Category Requirements'!$A$22:$A$382,"&lt;"&amp;P12)</f>
        <v>0</v>
      </c>
      <c r="P17" s="37">
        <f>COUNTIFS('Solution Category Requirements'!$A$22:$A$382,"&gt;"&amp;P12,'Solution Category Requirements'!$A$22:$A$382,"&lt;"&amp;Q12)</f>
        <v>0</v>
      </c>
      <c r="Q17" s="37">
        <f>COUNTIFS('Solution Category Requirements'!$A$22:$A$382,"&gt;"&amp;Q12,'Solution Category Requirements'!$A$22:$A$382,"&lt;"&amp;R12)</f>
        <v>0</v>
      </c>
      <c r="R17" s="37">
        <f>COUNTIFS('Solution Category Requirements'!$A$22:$A$382,"&gt;"&amp;R12,'Solution Category Requirements'!$A$22:$A$382,"&lt;"&amp;S12)</f>
        <v>0</v>
      </c>
    </row>
    <row r="19" spans="1:20" x14ac:dyDescent="0.3">
      <c r="A19" t="s">
        <v>115</v>
      </c>
      <c r="C19" s="56">
        <f>MATCH(D12,'Solution Category Requirements'!$A$20:$A$382,0)-MATCH(C12,'Solution Category Requirements'!$A$20:$A$382,0)-1</f>
        <v>7</v>
      </c>
      <c r="D19" s="56">
        <f>MATCH(E12,'Solution Category Requirements'!$A$20:$A$382,0)-MATCH(D12,'Solution Category Requirements'!$A$20:$A$382,0)-1</f>
        <v>7</v>
      </c>
      <c r="E19" s="56">
        <f>MATCH(F12,'Solution Category Requirements'!$A$20:$A$382,0)-MATCH(E12,'Solution Category Requirements'!$A$20:$A$382,0)-1</f>
        <v>8</v>
      </c>
      <c r="F19" s="56">
        <f>MATCH(G12,'Solution Category Requirements'!$A$20:$A$382,0)-MATCH(F12,'Solution Category Requirements'!$A$20:$A$382,0)-1</f>
        <v>11</v>
      </c>
      <c r="G19" s="56">
        <f>MATCH(H12,'Solution Category Requirements'!$A$20:$A$382,0)-MATCH(G12,'Solution Category Requirements'!$A$20:$A$382,0)-1</f>
        <v>12</v>
      </c>
      <c r="H19" s="56" t="e">
        <f>MATCH(I12,'Solution Category Requirements'!$A$20:$A$382,0)-MATCH(H12,'Solution Category Requirements'!$A$20:$A$382,0)-1</f>
        <v>#N/A</v>
      </c>
      <c r="I19" s="56" t="e">
        <f>MATCH(J12,'Solution Category Requirements'!$A$20:$A$382,0)-MATCH(I12,'Solution Category Requirements'!$A$20:$A$382,0)-1</f>
        <v>#N/A</v>
      </c>
      <c r="J19" s="56" t="e">
        <f>MATCH(K12,'Solution Category Requirements'!$A$20:$A$382,0)-MATCH(J12,'Solution Category Requirements'!$A$20:$A$382,0)-1</f>
        <v>#N/A</v>
      </c>
      <c r="K19" s="56" t="e">
        <f>MATCH(L12,'Solution Category Requirements'!$A$20:$A$382,0)-MATCH(K12,'Solution Category Requirements'!$A$20:$A$382,0)-1</f>
        <v>#N/A</v>
      </c>
      <c r="L19" s="56" t="e">
        <f>MATCH(M12,'Solution Category Requirements'!$A$20:$A$382,0)-MATCH(L12,'Solution Category Requirements'!$A$20:$A$382,0)-1</f>
        <v>#N/A</v>
      </c>
      <c r="M19" s="56" t="e">
        <f>MATCH(N12,'Solution Category Requirements'!$A$20:$A$382,0)-MATCH(M12,'Solution Category Requirements'!$A$20:$A$382,0)-1</f>
        <v>#N/A</v>
      </c>
      <c r="N19" s="56" t="e">
        <f>MATCH(O12,'Solution Category Requirements'!$A$21:$A$382,0)-MATCH(N12,'Solution Category Requirements'!$A$21:$A$382,0)-1</f>
        <v>#N/A</v>
      </c>
      <c r="O19" s="56" t="e">
        <f>MATCH(P12,'Solution Category Requirements'!$A$22:$A$382,0)-MATCH(O12,'Solution Category Requirements'!$A$22:$A$382,0)-1</f>
        <v>#N/A</v>
      </c>
      <c r="P19" s="56" t="e">
        <f>MATCH(Q12,'Solution Category Requirements'!$A$23:$A$382,0)-MATCH(P12,'Solution Category Requirements'!$A$23:$A$382,0)-1</f>
        <v>#N/A</v>
      </c>
      <c r="Q19" s="56" t="e">
        <f>MATCH(R12,'Solution Category Requirements'!$A$24:$A$382,0)-MATCH(Q12,'Solution Category Requirements'!$A$24:$A$382,0)-1</f>
        <v>#N/A</v>
      </c>
      <c r="R19" s="56" t="e">
        <f>MATCH(S12,'Solution Category Requirements'!$A$25:$A$382,0)-MATCH(R12,'Solution Category Requirements'!$A$25:$A$382,0)-1</f>
        <v>#N/A</v>
      </c>
      <c r="T19" t="s">
        <v>116</v>
      </c>
    </row>
    <row r="20" spans="1:20" x14ac:dyDescent="0.3">
      <c r="T20" t="s">
        <v>117</v>
      </c>
    </row>
    <row r="21" spans="1:20" x14ac:dyDescent="0.3">
      <c r="A21" t="s">
        <v>118</v>
      </c>
    </row>
    <row r="22" spans="1:20" x14ac:dyDescent="0.3">
      <c r="B22" t="s">
        <v>5</v>
      </c>
      <c r="C22" t="s">
        <v>119</v>
      </c>
      <c r="D22" t="s">
        <v>120</v>
      </c>
      <c r="E22" t="s">
        <v>121</v>
      </c>
    </row>
    <row r="23" spans="1:20" x14ac:dyDescent="0.3">
      <c r="A23" t="s">
        <v>122</v>
      </c>
      <c r="B23">
        <f>'General Assessment'!A7</f>
        <v>0</v>
      </c>
      <c r="C23">
        <f>'Solution Category Requirements'!A10</f>
        <v>0</v>
      </c>
    </row>
    <row r="24" spans="1:20" x14ac:dyDescent="0.3">
      <c r="A24" t="s">
        <v>123</v>
      </c>
      <c r="B24">
        <f>'General Assessment'!A8</f>
        <v>0</v>
      </c>
      <c r="C24">
        <f>'Solution Category Requirements'!A11</f>
        <v>0</v>
      </c>
      <c r="D24">
        <f>J3</f>
        <v>5</v>
      </c>
    </row>
    <row r="25" spans="1:20" x14ac:dyDescent="0.3">
      <c r="A25" t="s">
        <v>121</v>
      </c>
      <c r="B25">
        <f>SUM(B23:B24)</f>
        <v>0</v>
      </c>
      <c r="C25">
        <f>SUM(C23:C24)</f>
        <v>0</v>
      </c>
      <c r="D25">
        <f>SUM(D23:D24)</f>
        <v>5</v>
      </c>
      <c r="E25">
        <f>SUM(B25:D25)</f>
        <v>5</v>
      </c>
    </row>
    <row r="29" spans="1:20" x14ac:dyDescent="0.3">
      <c r="A29" s="17"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sqref="A1:E8"/>
    </sheetView>
  </sheetViews>
  <sheetFormatPr defaultRowHeight="14.4" x14ac:dyDescent="0.3"/>
  <cols>
    <col min="1" max="1" width="55.44140625" bestFit="1" customWidth="1"/>
    <col min="2" max="2" width="36.77734375" customWidth="1"/>
    <col min="3" max="3" width="33" customWidth="1"/>
  </cols>
  <sheetData>
    <row r="1" spans="1:6" x14ac:dyDescent="0.3">
      <c r="A1" s="22" t="s">
        <v>124</v>
      </c>
      <c r="F1">
        <v>0</v>
      </c>
    </row>
    <row r="2" spans="1:6" x14ac:dyDescent="0.3">
      <c r="F2">
        <v>1</v>
      </c>
    </row>
    <row r="3" spans="1:6" x14ac:dyDescent="0.3">
      <c r="A3" t="s">
        <v>138</v>
      </c>
      <c r="B3" t="s">
        <v>128</v>
      </c>
      <c r="C3" t="s">
        <v>129</v>
      </c>
      <c r="F3">
        <v>2</v>
      </c>
    </row>
    <row r="4" spans="1:6" x14ac:dyDescent="0.3">
      <c r="A4" t="s">
        <v>139</v>
      </c>
      <c r="B4" t="s">
        <v>125</v>
      </c>
      <c r="C4" t="s">
        <v>126</v>
      </c>
      <c r="D4" t="s">
        <v>130</v>
      </c>
      <c r="F4">
        <v>3</v>
      </c>
    </row>
    <row r="5" spans="1:6" x14ac:dyDescent="0.3">
      <c r="A5" t="s">
        <v>140</v>
      </c>
      <c r="B5" t="s">
        <v>141</v>
      </c>
      <c r="C5" t="s">
        <v>127</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B394A2E5-170C-4C12-BD14-59AD5F53BD67}"/>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H5" sqref="H5"/>
    </sheetView>
  </sheetViews>
  <sheetFormatPr defaultColWidth="9.21875" defaultRowHeight="14.4" x14ac:dyDescent="0.3"/>
  <cols>
    <col min="1" max="1" width="14.5546875" style="1" customWidth="1"/>
    <col min="2" max="16384" width="9.21875" style="1"/>
  </cols>
  <sheetData>
    <row r="1" spans="1:1" x14ac:dyDescent="0.3">
      <c r="A1" s="1" t="s">
        <v>131</v>
      </c>
    </row>
    <row r="2" spans="1:1" x14ac:dyDescent="0.3">
      <c r="A2" s="1" t="s">
        <v>109</v>
      </c>
    </row>
    <row r="3" spans="1:1" x14ac:dyDescent="0.3">
      <c r="A3" s="1" t="s">
        <v>110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73F5D0-47C0-46F4-BD52-E5FC86A6F7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93BB2C-9572-4052-B0A1-88BE5C0BA4EF}">
  <ds:schemaRefs>
    <ds:schemaRef ds:uri="http://schemas.microsoft.com/office/2006/documentManagement/types"/>
    <ds:schemaRef ds:uri="388bccd0-021a-467f-a5da-ec7dfa5bc485"/>
    <ds:schemaRef ds:uri="http://purl.org/dc/dcmitype/"/>
    <ds:schemaRef ds:uri="http://purl.org/dc/elements/1.1/"/>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2025-04-21T05:46:54Z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