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7" documentId="13_ncr:1_{9975E149-569B-4F0A-8F11-8F2724A344F6}" xr6:coauthVersionLast="47" xr6:coauthVersionMax="47" xr10:uidLastSave="{32AA079C-6F5C-481E-90F9-6E6E17878A7B}"/>
  <workbookProtection workbookAlgorithmName="SHA-512" workbookHashValue="uA0CNqdOEfNOE1c/08LCumrtVDAtADmM8lA5i2m6O8EHiKZxkN1JOzWb0USyK4kHu3YCGlJBq+dzx6aUzH+XMQ==" workbookSaltValue="U1res6G48DwXmSADWoS7ew==" workbookSpinCount="100000" lockStructure="1"/>
  <bookViews>
    <workbookView xWindow="-108" yWindow="-108" windowWidth="23256" windowHeight="14976"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c r="B14" i="16" s="1"/>
  <c r="C6" i="17"/>
  <c r="B6" i="17"/>
  <c r="A6" i="17"/>
  <c r="B5" i="8"/>
  <c r="B4" i="8"/>
  <c r="B2" i="8"/>
  <c r="R17" i="8"/>
  <c r="Q17" i="8"/>
  <c r="P17" i="8"/>
  <c r="O17" i="8"/>
  <c r="N17" i="8"/>
  <c r="M17" i="8"/>
  <c r="L17" i="8"/>
  <c r="K17" i="8"/>
  <c r="J17" i="8"/>
  <c r="I17" i="8"/>
  <c r="H17" i="8"/>
  <c r="G17" i="8"/>
  <c r="F17" i="8"/>
  <c r="E17" i="8"/>
  <c r="D17" i="8"/>
  <c r="C17" i="8"/>
  <c r="A75" i="7" l="1"/>
  <c r="A74" i="7"/>
  <c r="A81" i="7"/>
  <c r="A82" i="7" s="1"/>
  <c r="A84" i="7"/>
  <c r="A85" i="7" s="1"/>
  <c r="A86" i="7" s="1"/>
  <c r="C60" i="7"/>
  <c r="A22" i="7"/>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C54" i="7"/>
  <c r="C52" i="7"/>
  <c r="C50" i="7"/>
  <c r="C48" i="7"/>
  <c r="C46" i="7"/>
  <c r="C44" i="7"/>
  <c r="A11" i="7" s="1" a="1"/>
  <c r="A11" i="7" s="1"/>
  <c r="B11" i="7" s="1"/>
  <c r="C42" i="7"/>
  <c r="C40" i="7"/>
  <c r="C38" i="7"/>
  <c r="C36" i="7"/>
  <c r="C35" i="7"/>
  <c r="C33" i="7"/>
  <c r="C31" i="7"/>
  <c r="C29" i="7"/>
  <c r="C27" i="7"/>
  <c r="C25" i="7"/>
  <c r="C16" i="15" l="1"/>
  <c r="C2" i="16"/>
  <c r="C1" i="16"/>
  <c r="J2" i="8" l="1"/>
  <c r="J3" i="8" l="1"/>
  <c r="D25" i="8" s="1"/>
  <c r="D26" i="8" s="1"/>
  <c r="I2" i="8"/>
  <c r="I3" i="8" s="1"/>
  <c r="B8" i="2" l="1"/>
  <c r="C13" i="15" l="1"/>
  <c r="C10" i="15"/>
  <c r="C2" i="15"/>
  <c r="C1" i="15"/>
  <c r="E2" i="7"/>
  <c r="E2" i="2"/>
  <c r="A57" i="7"/>
  <c r="A58" i="7" s="1"/>
  <c r="A59" i="7" s="1"/>
  <c r="A60" i="7" s="1"/>
  <c r="A61" i="7" s="1"/>
  <c r="A62" i="7" s="1"/>
  <c r="A63" i="7" s="1"/>
  <c r="A64" i="7" s="1"/>
  <c r="A65" i="7" s="1"/>
  <c r="A66" i="7" s="1"/>
  <c r="A67" i="7" s="1"/>
  <c r="A68" i="7" s="1"/>
  <c r="A69" i="7" s="1"/>
  <c r="A70" i="7" s="1"/>
  <c r="A71" i="7" s="1"/>
  <c r="A72" i="7" s="1"/>
  <c r="A56" i="7" s="1"/>
  <c r="A76" i="7"/>
  <c r="A77" i="7" s="1"/>
  <c r="A78" i="7" s="1"/>
  <c r="A79" i="7" s="1"/>
  <c r="B24" i="8" l="1"/>
  <c r="E1" i="7"/>
  <c r="C25" i="8" l="1"/>
  <c r="B25" i="8"/>
  <c r="B26" i="8" s="1"/>
  <c r="B3" i="8" l="1"/>
  <c r="E1" i="2"/>
  <c r="D18" i="8" l="1"/>
  <c r="D15" i="8" s="1"/>
  <c r="H20" i="8"/>
  <c r="F20" i="8"/>
  <c r="D20" i="8"/>
  <c r="L20" i="8"/>
  <c r="H18" i="8"/>
  <c r="H16" i="8" s="1"/>
  <c r="E18" i="8"/>
  <c r="E16" i="8" s="1"/>
  <c r="N20" i="8"/>
  <c r="K18" i="8"/>
  <c r="K16" i="8" s="1"/>
  <c r="E20" i="8"/>
  <c r="O20" i="8"/>
  <c r="C18" i="8"/>
  <c r="C16" i="8" s="1"/>
  <c r="R18" i="8"/>
  <c r="P18" i="8"/>
  <c r="P16" i="8" s="1"/>
  <c r="F18" i="8"/>
  <c r="F16" i="8" s="1"/>
  <c r="G18" i="8"/>
  <c r="L18" i="8"/>
  <c r="I20" i="8"/>
  <c r="M20" i="8"/>
  <c r="C20" i="8"/>
  <c r="Q20" i="8"/>
  <c r="R20" i="8"/>
  <c r="O18" i="8"/>
  <c r="O15" i="8" s="1"/>
  <c r="O13" i="8" s="1"/>
  <c r="I18" i="8"/>
  <c r="I16" i="8" s="1"/>
  <c r="K20" i="8"/>
  <c r="P20" i="8"/>
  <c r="G20" i="8"/>
  <c r="J20" i="8"/>
  <c r="J18" i="8"/>
  <c r="Q18" i="8"/>
  <c r="Q16" i="8" s="1"/>
  <c r="M18" i="8"/>
  <c r="M16" i="8" s="1"/>
  <c r="N18" i="8"/>
  <c r="O14" i="8" l="1"/>
  <c r="O16" i="8"/>
  <c r="I15" i="8"/>
  <c r="I13" i="8" s="1"/>
  <c r="F15" i="8"/>
  <c r="F13" i="8" s="1"/>
  <c r="C15" i="8"/>
  <c r="C13" i="8" s="1"/>
  <c r="K15" i="8"/>
  <c r="K13" i="8" s="1"/>
  <c r="D16" i="8"/>
  <c r="D13" i="8" s="1"/>
  <c r="J16" i="8"/>
  <c r="J15" i="8"/>
  <c r="J13" i="8" s="1"/>
  <c r="L16" i="8"/>
  <c r="L15" i="8"/>
  <c r="L13" i="8" s="1"/>
  <c r="G16" i="8"/>
  <c r="G15" i="8"/>
  <c r="E15" i="8"/>
  <c r="E13" i="8" s="1"/>
  <c r="M15" i="8"/>
  <c r="M13" i="8" s="1"/>
  <c r="Q15" i="8"/>
  <c r="Q13" i="8" s="1"/>
  <c r="R16" i="8"/>
  <c r="R15" i="8"/>
  <c r="R13" i="8" s="1"/>
  <c r="N15" i="8"/>
  <c r="N13" i="8" s="1"/>
  <c r="N16" i="8"/>
  <c r="H15" i="8"/>
  <c r="H13" i="8" s="1"/>
  <c r="P15" i="8"/>
  <c r="P13" i="8" s="1"/>
  <c r="G13" i="8" l="1"/>
  <c r="C14" i="8"/>
  <c r="P14" i="8"/>
  <c r="F14" i="8"/>
  <c r="M14" i="8"/>
  <c r="K14" i="8"/>
  <c r="L14" i="8"/>
  <c r="I14" i="8"/>
  <c r="D14" i="8"/>
  <c r="H14" i="8"/>
  <c r="R14" i="8"/>
  <c r="J14" i="8"/>
  <c r="E14" i="8"/>
  <c r="Q14" i="8"/>
  <c r="G14" i="8" l="1"/>
  <c r="N14" i="8"/>
  <c r="A10" i="7"/>
  <c r="B10" i="7" s="1"/>
  <c r="B13" i="8" a="1"/>
  <c r="B13" i="8" s="1"/>
  <c r="F2" i="8" s="1"/>
  <c r="N2" i="8" s="1"/>
  <c r="C24" i="8" l="1"/>
  <c r="C26" i="8" s="1"/>
  <c r="E26" i="8" s="1"/>
  <c r="C7" i="15" s="1"/>
  <c r="B15" i="8"/>
  <c r="F4" i="8" s="1"/>
  <c r="B14" i="8"/>
  <c r="B16" i="8"/>
  <c r="F5" i="8" s="1"/>
  <c r="F3" i="8" l="1"/>
  <c r="N3" i="8" s="1"/>
  <c r="B17" i="8"/>
  <c r="A3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0"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20"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0"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<sst xmlns="http://schemas.openxmlformats.org/spreadsheetml/2006/main" count="375" uniqueCount="167">
  <si>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</si>
  <si>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</si>
  <si>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</si>
  <si>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</si>
  <si>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</si>
  <si>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</si>
  <si>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</si>
  <si>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</si>
  <si>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</si>
  <si>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</si>
  <si>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</si>
  <si>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</si>
  <si>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</si>
  <si>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</si>
  <si>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</si>
  <si>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</si>
  <si>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</si>
  <si>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</si>
  <si>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</si>
  <si>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</si>
  <si>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</si>
  <si>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</si>
  <si>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</si>
  <si>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</si>
  <si>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</si>
  <si>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</si>
  <si>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</si>
  <si>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Preferred</t>
  </si>
  <si>
    <t xml:space="preserve">Describe how your solution can meet the solution criteria in each row. </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</si>
  <si>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</si>
  <si>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</si>
  <si>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</si>
  <si>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</si>
  <si>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</si>
  <si>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</si>
  <si>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</si>
  <si>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</si>
  <si>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</si>
  <si>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</si>
  <si>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</si>
  <si>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</si>
  <si>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</si>
  <si>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</si>
  <si>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</si>
  <si>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</si>
  <si>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</si>
  <si>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</si>
  <si>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</si>
  <si>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</si>
  <si>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</si>
  <si>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</si>
  <si>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</si>
  <si>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</si>
  <si>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</si>
  <si>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</si>
  <si>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</si>
  <si>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</si>
  <si>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</si>
  <si>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</si>
  <si>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</si>
  <si>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</si>
  <si>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</si>
  <si>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</si>
  <si>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</si>
  <si>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</si>
  <si>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</si>
  <si>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</si>
  <si>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</si>
  <si>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</si>
  <si>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</si>
  <si>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**Row values should be equal to "purple" row</t>
  </si>
  <si>
    <t>Otherwise, check for errors to ensure that chart in solution Category will work.</t>
  </si>
  <si>
    <t xml:space="preserve">Does your solution contain at least SIX or more of the Mandatory Module? </t>
  </si>
  <si>
    <t>Travel Management System (E-Commerce)</t>
  </si>
  <si>
    <t>Travel Management System (Operations)</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</si>
  <si>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</si>
  <si>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t xml:space="preserve">Travel eVisa </t>
  </si>
  <si>
    <t>Travel Industry Analytics</t>
  </si>
  <si>
    <t>Travel Assistant Chatbot</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</si>
  <si>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</si>
  <si>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Does your solution integrate with user's existing Travel Management System (Operations or E-Commerce)?</t>
  </si>
  <si>
    <t xml:space="preserve">Does your solution allow transactions to be made through the Chatbot? </t>
  </si>
  <si>
    <t>&lt;Leave as blank as no remarks are required&gt;</t>
  </si>
  <si>
    <r>
      <t xml:space="preserve">1.1.8 Does your solution come with a </t>
    </r>
    <r>
      <rPr>
        <b/>
        <u/>
        <sz val="11"/>
        <color theme="1"/>
        <rFont val="Calibri"/>
        <family val="2"/>
        <scheme val="minor"/>
      </rPr>
      <t>Inventory Management Module</t>
    </r>
    <r>
      <rPr>
        <sz val="11"/>
        <color theme="1"/>
        <rFont val="Calibri"/>
        <family val="2"/>
        <scheme val="minor"/>
      </rPr>
      <t xml:space="preserve"> which provide but not limited to the following functionalities:
- Set-up/edit inventory product details for different item groups (e.g. hotels, attraction tickets, transfers)
- Set-up/edit item descriptions (e.g. text, images, website link, address, opening hours)
- Create e-tickets and track redemptions (Optional)
</t>
    </r>
  </si>
  <si>
    <r>
      <t xml:space="preserve">1.2.5 Does your solution come with a </t>
    </r>
    <r>
      <rPr>
        <b/>
        <u/>
        <sz val="11"/>
        <color theme="1"/>
        <rFont val="Calibri"/>
        <family val="2"/>
        <scheme val="minor"/>
      </rPr>
      <t>Inventory Management Module</t>
    </r>
    <r>
      <rPr>
        <sz val="11"/>
        <color theme="1"/>
        <rFont val="Calibri"/>
        <family val="2"/>
        <scheme val="minor"/>
      </rPr>
      <t xml:space="preserve"> which provide but not limited to the following functionalities:
- Set-up/edit inventory product details for different item groups (e.g. hotels, attraction tickets, transfers, guide services)
- Set-up/edit item descriptions (e.g. text, images, website link, address, opening hours)
- Create e-tickets and track redemptions (Optional)
</t>
    </r>
  </si>
  <si>
    <t>Does your solution allow users to manage the different elements of travel, such as place of interest recommendations, prices and availability, hotel and flight booking, and receiving answers to common questions through an Artificial Intelligence Chatbot?   Please list the Chatbot supported language in the Remarks section</t>
  </si>
  <si>
    <t xml:space="preserve">Does your solution work with common chat applications (such as Facebook Messenger, Telegram, WhatsApp or SMS), or via a Web Browser?   
(** Chatbot that requires a separate customized application download is not currently supported)
</t>
  </si>
  <si>
    <t>Does your solution support voice chat with the Chatbot?   Please list the supported voice language  in the Remarks Section</t>
  </si>
  <si>
    <r>
      <t xml:space="preserve">Does your solution contain at least </t>
    </r>
    <r>
      <rPr>
        <b/>
        <u/>
        <sz val="11"/>
        <color theme="1"/>
        <rFont val="Calibri"/>
        <family val="2"/>
        <scheme val="minor"/>
      </rPr>
      <t>TWO</t>
    </r>
    <r>
      <rPr>
        <sz val="11"/>
        <color theme="1"/>
        <rFont val="Calibri"/>
        <family val="2"/>
        <scheme val="minor"/>
      </rPr>
      <t xml:space="preserve"> of the following modules?
a.  </t>
    </r>
    <r>
      <rPr>
        <b/>
        <sz val="11"/>
        <color theme="1"/>
        <rFont val="Calibri"/>
        <family val="2"/>
        <scheme val="minor"/>
      </rPr>
      <t>Customer Analytics Module</t>
    </r>
    <r>
      <rPr>
        <sz val="11"/>
        <color theme="1"/>
        <rFont val="Calibri"/>
        <family val="2"/>
        <scheme val="minor"/>
      </rPr>
      <t xml:space="preserve"> that enables travel agent to better understand their customers' behaviour and preference, thus helping them to offer more personalized and relevant travel products
b.  </t>
    </r>
    <r>
      <rPr>
        <b/>
        <sz val="11"/>
        <color theme="1"/>
        <rFont val="Calibri"/>
        <family val="2"/>
        <scheme val="minor"/>
      </rPr>
      <t>Pricing Analytics Module</t>
    </r>
    <r>
      <rPr>
        <sz val="11"/>
        <color theme="1"/>
        <rFont val="Calibri"/>
        <family val="2"/>
        <scheme val="minor"/>
      </rPr>
      <t xml:space="preserve"> that enables travel agent to create better pricing strategies based on a range of related factors, such as real-time pricing, timing, demand and seasonal factors
c.  </t>
    </r>
    <r>
      <rPr>
        <b/>
        <sz val="11"/>
        <color theme="1"/>
        <rFont val="Calibri"/>
        <family val="2"/>
        <scheme val="minor"/>
      </rPr>
      <t>Social Media Analytics Module</t>
    </r>
    <r>
      <rPr>
        <sz val="11"/>
        <color theme="1"/>
        <rFont val="Calibri"/>
        <family val="2"/>
        <scheme val="minor"/>
      </rPr>
      <t xml:space="preserve"> that enables travel agent to derive consumer and business insights from user-generated content from social media (such as Twitter, Online Forum, Travel Blogs etc.)
d.  </t>
    </r>
    <r>
      <rPr>
        <b/>
        <sz val="11"/>
        <color theme="1"/>
        <rFont val="Calibri"/>
        <family val="2"/>
        <scheme val="minor"/>
      </rPr>
      <t>Business Analytics Module</t>
    </r>
    <r>
      <rPr>
        <sz val="11"/>
        <color theme="1"/>
        <rFont val="Calibri"/>
        <family val="2"/>
        <scheme val="minor"/>
      </rPr>
      <t xml:space="preserve"> that enable travel agent to analyse their products, sales, human resource scheduling and cost controlling activities etc., to help them better manage their business
</t>
    </r>
  </si>
  <si>
    <t xml:space="preserve">Does your solution enables below functionalities which provide but not limited to:
- retrieve applicant's particulars (both alphabetical and numerical data) from image capture of passport.
- generate of compatible file format with indicated  particulars and submit to ICA for VISA approval 
- verify  VISA application status based on ICA acknowledgement and approval letter 
</t>
  </si>
  <si>
    <t xml:space="preserve">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t>
  </si>
  <si>
    <r>
      <rPr>
        <b/>
        <u/>
        <sz val="11"/>
        <color theme="1"/>
        <rFont val="Calibri"/>
        <family val="2"/>
        <scheme val="minor"/>
      </rPr>
      <t xml:space="preserve">E-Commerce Module
</t>
    </r>
    <r>
      <rPr>
        <sz val="11"/>
        <color theme="1"/>
        <rFont val="Calibri"/>
        <family val="2"/>
        <scheme val="minor"/>
      </rPr>
      <t>Does your solution come with a E-commerce Module ?</t>
    </r>
  </si>
  <si>
    <r>
      <rPr>
        <b/>
        <u/>
        <sz val="11"/>
        <color theme="1"/>
        <rFont val="Calibri"/>
        <family val="2"/>
        <scheme val="minor"/>
      </rPr>
      <t>Enquiry Management Module</t>
    </r>
    <r>
      <rPr>
        <sz val="11"/>
        <color theme="1"/>
        <rFont val="Calibri"/>
        <family val="2"/>
        <scheme val="minor"/>
      </rPr>
      <t xml:space="preserve">
Does your solution come with an Enquiry Management Module?</t>
    </r>
  </si>
  <si>
    <r>
      <rPr>
        <b/>
        <u/>
        <sz val="11"/>
        <color theme="1"/>
        <rFont val="Calibri"/>
        <family val="2"/>
        <scheme val="minor"/>
      </rPr>
      <t>Booking Management Module</t>
    </r>
    <r>
      <rPr>
        <sz val="11"/>
        <color theme="1"/>
        <rFont val="Calibri"/>
        <family val="2"/>
        <scheme val="minor"/>
      </rPr>
      <t xml:space="preserve">
Does the Booking Management Module provide but not limited to the following functionalities: 
- Set-up/edit booking records 
- Search and view existing bookings 
- Generate/edit booking documents (e.g. vouchers, invoices)
- Upload and store customer's documents (e.g. passport, visa, flight ticket)
- Track payment</t>
    </r>
  </si>
  <si>
    <r>
      <rPr>
        <b/>
        <u/>
        <sz val="11"/>
        <color theme="1"/>
        <rFont val="Calibri"/>
        <family val="2"/>
        <scheme val="minor"/>
      </rPr>
      <t>E-commerce Module</t>
    </r>
    <r>
      <rPr>
        <sz val="11"/>
        <color theme="1"/>
        <rFont val="Calibri"/>
        <family val="2"/>
        <scheme val="minor"/>
      </rPr>
      <t xml:space="preserve">
Does the E-commerce Module provide but not limited to the following functionalities: 
- Enable B2C transactions to be carried out online 
- Enable B2B transactions to be carried out online (Optional)
- Enable mobile application support (Optional)
- Enable B2C/B2B transactions to be carried out through mobile application (Optional)
- Enable the sales of the following products online. Example: Airfare; Hotels; Attraction Tickets; Tours Package; Attraction Package; Cruise; Car Transfer; Insurance.
- Solution facilitates the creation of an online interface with the following features: Products catalogue, Customer Enquiry, Customer Booking, Live Chat, Multi-language support, Multi-currency support.
- Solution facilitates the integration of the following features: Payment Gateway, 3rd Party Content Providers (e.g. Global Distribution Systems)
- Enable social media integration to facilitate marketing campaign, customer login and obtaining customer personal detail. (Optional)
- Enable AI Chatbot or AI Product (Optional)
</t>
    </r>
  </si>
  <si>
    <r>
      <t xml:space="preserve">Does the </t>
    </r>
    <r>
      <rPr>
        <b/>
        <u/>
        <sz val="11"/>
        <color theme="1"/>
        <rFont val="Calibri"/>
        <family val="2"/>
        <scheme val="minor"/>
      </rPr>
      <t>Enquiry Management Module</t>
    </r>
    <r>
      <rPr>
        <sz val="11"/>
        <color theme="1"/>
        <rFont val="Calibri"/>
        <family val="2"/>
        <scheme val="minor"/>
      </rPr>
      <t xml:space="preserve"> provide but not limited to the following functionalities: 
- Set-up/edit customer enquiry record (e.g. date of enquiry, name, travel dates)
- Track status of customer enquiry
- Sync with mail providers to capture customer interactions via email (Optional)
- Telephony integration to capture customer interactions via phone (Optional)
</t>
    </r>
  </si>
  <si>
    <r>
      <rPr>
        <b/>
        <u/>
        <sz val="11"/>
        <color theme="1"/>
        <rFont val="Calibri"/>
        <family val="2"/>
        <scheme val="minor"/>
      </rPr>
      <t>Booking Management Module</t>
    </r>
    <r>
      <rPr>
        <sz val="11"/>
        <color theme="1"/>
        <rFont val="Calibri"/>
        <family val="2"/>
        <scheme val="minor"/>
      </rPr>
      <t xml:space="preserve">
Does your solution come with a Booking Management Module ?</t>
    </r>
    <r>
      <rPr>
        <sz val="11"/>
        <color theme="1"/>
        <rFont val="Calibri"/>
        <family val="2"/>
        <scheme val="minor"/>
      </rPr>
      <t xml:space="preserve">
</t>
    </r>
  </si>
  <si>
    <r>
      <rPr>
        <b/>
        <u/>
        <sz val="11"/>
        <color theme="1"/>
        <rFont val="Calibri"/>
        <family val="2"/>
        <scheme val="minor"/>
      </rPr>
      <t xml:space="preserve">Content Management Module
</t>
    </r>
    <r>
      <rPr>
        <sz val="11"/>
        <color theme="1"/>
        <rFont val="Calibri"/>
        <family val="2"/>
        <scheme val="minor"/>
      </rPr>
      <t xml:space="preserve">Does the Content Management Module  provide but not limited to the following functionalities: 
- Create/remove webpages
- Edit text and images on webpages
- Edit layout of webpages (e.g. background, banners, placement of text and images)
</t>
    </r>
  </si>
  <si>
    <r>
      <rPr>
        <b/>
        <u/>
        <sz val="11"/>
        <color theme="1"/>
        <rFont val="Calibri"/>
        <family val="2"/>
        <scheme val="minor"/>
      </rPr>
      <t xml:space="preserve">Sales Reporting Module
</t>
    </r>
    <r>
      <rPr>
        <sz val="11"/>
        <color theme="1"/>
        <rFont val="Calibri"/>
        <family val="2"/>
        <scheme val="minor"/>
      </rPr>
      <t xml:space="preserve">Please describe the functionalities of the Sales Reporting Module in the Remarks column.
</t>
    </r>
  </si>
  <si>
    <r>
      <rPr>
        <b/>
        <u/>
        <sz val="11"/>
        <color theme="1"/>
        <rFont val="Calibri"/>
        <family val="2"/>
        <scheme val="minor"/>
      </rPr>
      <t xml:space="preserve">Sales Reporting Module
</t>
    </r>
    <r>
      <rPr>
        <sz val="11"/>
        <color theme="1"/>
        <rFont val="Calibri"/>
        <family val="2"/>
        <scheme val="minor"/>
      </rPr>
      <t>Does your solution come with a</t>
    </r>
    <r>
      <rPr>
        <sz val="11"/>
        <color theme="1"/>
        <rFont val="Calibri"/>
        <family val="2"/>
        <scheme val="minor"/>
      </rPr>
      <t xml:space="preserve"> Sales Reporting Module? 
</t>
    </r>
  </si>
  <si>
    <r>
      <rPr>
        <b/>
        <u/>
        <sz val="11"/>
        <color theme="1"/>
        <rFont val="Calibri"/>
        <family val="2"/>
        <scheme val="minor"/>
      </rPr>
      <t xml:space="preserve">Content Management Module
</t>
    </r>
    <r>
      <rPr>
        <sz val="11"/>
        <color theme="1"/>
        <rFont val="Calibri"/>
        <family val="2"/>
        <scheme val="minor"/>
      </rPr>
      <t>Does your solution come with a Content Management Module ?</t>
    </r>
  </si>
  <si>
    <r>
      <rPr>
        <b/>
        <u/>
        <sz val="11"/>
        <color theme="1"/>
        <rFont val="Calibri"/>
        <family val="2"/>
        <scheme val="minor"/>
      </rPr>
      <t>Customer Management Module</t>
    </r>
    <r>
      <rPr>
        <sz val="11"/>
        <color theme="1"/>
        <rFont val="Calibri"/>
        <family val="2"/>
        <scheme val="minor"/>
      </rPr>
      <t xml:space="preserve">
Does your solution come with a Customer Management Module?</t>
    </r>
  </si>
  <si>
    <r>
      <rPr>
        <b/>
        <u/>
        <sz val="11"/>
        <color theme="1"/>
        <rFont val="Calibri"/>
        <family val="2"/>
        <scheme val="minor"/>
      </rPr>
      <t>Customer Management Module</t>
    </r>
    <r>
      <rPr>
        <sz val="11"/>
        <color theme="1"/>
        <rFont val="Calibri"/>
        <family val="2"/>
        <scheme val="minor"/>
      </rPr>
      <t xml:space="preserve">
Does the Customer Management Module provide but not limited to the following functionalities: 
- Set-up/edit customer accounts
</t>
    </r>
    <r>
      <rPr>
        <sz val="11"/>
        <rFont val="Calibri"/>
        <family val="2"/>
        <scheme val="minor"/>
      </rPr>
      <t>- The module should manage the following customer information: 
   &gt; Personal details, contact details, customer feedback, customer purchase history
   &gt; Diet preferences, allergies, campaign activity (Optional)
- Set-up/edit customer groups (e.g. age, annual income)</t>
    </r>
    <r>
      <rPr>
        <sz val="11"/>
        <color theme="1"/>
        <rFont val="Calibri"/>
        <family val="2"/>
        <scheme val="minor"/>
      </rPr>
      <t xml:space="preserve">
- Tag/search/filter customers  
- Track action taken on customer's feedback (Optional)
</t>
    </r>
  </si>
  <si>
    <r>
      <rPr>
        <b/>
        <u/>
        <sz val="11"/>
        <rFont val="Calibri"/>
        <family val="2"/>
        <scheme val="minor"/>
      </rPr>
      <t>Customer Management Module</t>
    </r>
    <r>
      <rPr>
        <sz val="11"/>
        <rFont val="Calibri"/>
        <family val="2"/>
        <scheme val="minor"/>
      </rPr>
      <t xml:space="preserve">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t>
    </r>
  </si>
  <si>
    <r>
      <rPr>
        <b/>
        <u/>
        <sz val="11"/>
        <color theme="1"/>
        <rFont val="Calibri"/>
        <family val="2"/>
        <scheme val="minor"/>
      </rPr>
      <t>Supplier Management Module</t>
    </r>
    <r>
      <rPr>
        <sz val="11"/>
        <color theme="1"/>
        <rFont val="Calibri"/>
        <family val="2"/>
        <scheme val="minor"/>
      </rPr>
      <t xml:space="preserve">
Does your solution come with a Supplier Management Module ?
</t>
    </r>
  </si>
  <si>
    <r>
      <rPr>
        <b/>
        <u/>
        <sz val="11"/>
        <color theme="1"/>
        <rFont val="Calibri"/>
        <family val="2"/>
        <scheme val="minor"/>
      </rPr>
      <t>Supplier Management Module</t>
    </r>
    <r>
      <rPr>
        <b/>
        <sz val="11"/>
        <color theme="1"/>
        <rFont val="Calibri"/>
        <family val="2"/>
        <scheme val="minor"/>
      </rPr>
      <t xml:space="preserve">
</t>
    </r>
    <r>
      <rPr>
        <sz val="11"/>
        <color theme="1"/>
        <rFont val="Calibri"/>
        <family val="2"/>
        <scheme val="minor"/>
      </rPr>
      <t xml:space="preserve">Does the Supplier Management Module provide but not limited to the following functionalities: 
- Set-up/edit supplier accounts 
- Set-up/edit supplier contracts 
- Set-up/edit supplier groups 
- Extranet access for suppliers to input/edit product details 
- API integration for content from suppliers (Optional)
</t>
    </r>
  </si>
  <si>
    <r>
      <rPr>
        <b/>
        <u/>
        <sz val="11"/>
        <color theme="1"/>
        <rFont val="Calibri"/>
        <family val="2"/>
        <scheme val="minor"/>
      </rPr>
      <t xml:space="preserve">Inventory Management Module
</t>
    </r>
    <r>
      <rPr>
        <sz val="11"/>
        <color theme="1"/>
        <rFont val="Calibri"/>
        <family val="2"/>
        <scheme val="minor"/>
      </rPr>
      <t xml:space="preserve">Does your solution come with a Inventory Management Module ?
</t>
    </r>
  </si>
  <si>
    <r>
      <rPr>
        <b/>
        <u/>
        <sz val="11"/>
        <color theme="1"/>
        <rFont val="Calibri"/>
        <family val="2"/>
        <scheme val="minor"/>
      </rPr>
      <t xml:space="preserve">Price Management Module </t>
    </r>
    <r>
      <rPr>
        <sz val="11"/>
        <color theme="1"/>
        <rFont val="Calibri"/>
        <family val="2"/>
        <scheme val="minor"/>
      </rPr>
      <t xml:space="preserve">
Does your solution come with a Price Management Module?
</t>
    </r>
  </si>
  <si>
    <r>
      <rPr>
        <b/>
        <u/>
        <sz val="11"/>
        <rFont val="Calibri"/>
        <family val="2"/>
        <scheme val="minor"/>
      </rPr>
      <t>Quotation Management Module</t>
    </r>
    <r>
      <rPr>
        <sz val="11"/>
        <rFont val="Calibri"/>
        <family val="2"/>
        <scheme val="minor"/>
      </rPr>
      <t xml:space="preserve">
Does your solution come with a Quotation Management Module?
</t>
    </r>
  </si>
  <si>
    <r>
      <t xml:space="preserve">Does the </t>
    </r>
    <r>
      <rPr>
        <b/>
        <u/>
        <sz val="11"/>
        <rFont val="Calibri"/>
        <family val="2"/>
        <scheme val="minor"/>
      </rPr>
      <t>Quotation Management Module</t>
    </r>
    <r>
      <rPr>
        <sz val="11"/>
        <rFont val="Calibri"/>
        <family val="2"/>
        <scheme val="minor"/>
      </rPr>
      <t xml:space="preserve">  provide but not limited to the following functionalities: 
- Set-up/edit quotations from existing items or packages through a 'drag-and-drop' format
- Set-up/edit pricing rules and mark-ups 
- Edit text, images and miscellaneous quotation details using template
- View quotation breakdown and profit margin
</t>
    </r>
  </si>
  <si>
    <r>
      <rPr>
        <b/>
        <u/>
        <sz val="11"/>
        <color theme="1"/>
        <rFont val="Calibri"/>
        <family val="2"/>
        <scheme val="minor"/>
      </rPr>
      <t>Price Management Module</t>
    </r>
    <r>
      <rPr>
        <sz val="11"/>
        <color theme="1"/>
        <rFont val="Calibri"/>
        <family val="2"/>
        <scheme val="minor"/>
      </rPr>
      <t xml:space="preserve">  
Does the Price Management Module provide but not limited to the following functionalities:
- Set-up/edit pricing rules and mark-ups
- Set-up/edit discounts and promotions for different product items
- Set-up/edit discounts and promotions for different customer groups
</t>
    </r>
  </si>
  <si>
    <r>
      <rPr>
        <b/>
        <u/>
        <sz val="11"/>
        <color theme="1"/>
        <rFont val="Calibri"/>
        <family val="2"/>
        <scheme val="minor"/>
      </rPr>
      <t>Loyalty Management Module</t>
    </r>
    <r>
      <rPr>
        <sz val="11"/>
        <color theme="1"/>
        <rFont val="Calibri"/>
        <family val="2"/>
        <scheme val="minor"/>
      </rPr>
      <t xml:space="preserve">
Does your solution come with a Loyalty Management Module?
</t>
    </r>
  </si>
  <si>
    <r>
      <rPr>
        <b/>
        <u/>
        <sz val="11"/>
        <color theme="1"/>
        <rFont val="Calibri"/>
        <family val="2"/>
        <scheme val="minor"/>
      </rPr>
      <t xml:space="preserve">Loyalty Management Module
</t>
    </r>
    <r>
      <rPr>
        <sz val="11"/>
        <color theme="1"/>
        <rFont val="Calibri"/>
        <family val="2"/>
        <scheme val="minor"/>
      </rPr>
      <t xml:space="preserve">Does the Loyalty Management Module provide but not limited to the following functionalities: 
- Set-up rewards programme
- Track customer rewards and redemption history
</t>
    </r>
  </si>
  <si>
    <r>
      <rPr>
        <b/>
        <u/>
        <sz val="11"/>
        <color theme="1"/>
        <rFont val="Calibri"/>
        <family val="2"/>
        <scheme val="minor"/>
      </rPr>
      <t>Marketing Management Module</t>
    </r>
    <r>
      <rPr>
        <sz val="11"/>
        <color theme="1"/>
        <rFont val="Calibri"/>
        <family val="2"/>
        <scheme val="minor"/>
      </rPr>
      <t xml:space="preserve">
Does your solution come with a Marketing Management Module?
</t>
    </r>
  </si>
  <si>
    <r>
      <rPr>
        <b/>
        <u/>
        <sz val="11"/>
        <color theme="1"/>
        <rFont val="Calibri"/>
        <family val="2"/>
        <scheme val="minor"/>
      </rPr>
      <t xml:space="preserve">Tour Packaging Management Module
</t>
    </r>
    <r>
      <rPr>
        <sz val="11"/>
        <color theme="1"/>
        <rFont val="Calibri"/>
        <family val="2"/>
        <scheme val="minor"/>
      </rPr>
      <t xml:space="preserve">Does your solution come with a Tour Packaging Management Module?
</t>
    </r>
  </si>
  <si>
    <r>
      <rPr>
        <b/>
        <u/>
        <sz val="11"/>
        <color theme="1"/>
        <rFont val="Calibri"/>
        <family val="2"/>
        <scheme val="minor"/>
      </rPr>
      <t>Marketing Management Module</t>
    </r>
    <r>
      <rPr>
        <sz val="11"/>
        <color theme="1"/>
        <rFont val="Calibri"/>
        <family val="2"/>
        <scheme val="minor"/>
      </rPr>
      <t xml:space="preserve">
Does the Marketing Management Module provide but not limited to the following functionalities: 
- Set-up/edit campaign types, target, media type
- Set-up/edit mailing categories and email groups
- Set-up/edit email templates for different customer groups
- Send mass email
</t>
    </r>
    <r>
      <rPr>
        <sz val="11"/>
        <rFont val="Calibri"/>
        <family val="2"/>
        <scheme val="minor"/>
      </rPr>
      <t>- Send mass SMS (Optional)
- Support social media integration for marketing campaign (Optional)
- Include business intelligence to provide recommendation of travel packages based on demographics of customers and travel patterns of customer groups</t>
    </r>
    <r>
      <rPr>
        <sz val="11"/>
        <color theme="1"/>
        <rFont val="Calibri"/>
        <family val="2"/>
        <scheme val="minor"/>
      </rPr>
      <t xml:space="preserve">
</t>
    </r>
  </si>
  <si>
    <r>
      <rPr>
        <b/>
        <u/>
        <sz val="11"/>
        <color theme="1"/>
        <rFont val="Calibri"/>
        <family val="2"/>
        <scheme val="minor"/>
      </rPr>
      <t>B2B Agent Management Module</t>
    </r>
    <r>
      <rPr>
        <sz val="11"/>
        <color theme="1"/>
        <rFont val="Calibri"/>
        <family val="2"/>
        <scheme val="minor"/>
      </rPr>
      <t xml:space="preserve">
Does your solution come with a B2B Agent Management Module?
</t>
    </r>
  </si>
  <si>
    <r>
      <rPr>
        <b/>
        <u/>
        <sz val="11"/>
        <color theme="1"/>
        <rFont val="Calibri"/>
        <family val="2"/>
        <scheme val="minor"/>
      </rPr>
      <t xml:space="preserve">B2B Agent Management Module
</t>
    </r>
    <r>
      <rPr>
        <sz val="11"/>
        <color theme="1"/>
        <rFont val="Calibri"/>
        <family val="2"/>
        <scheme val="minor"/>
      </rPr>
      <t xml:space="preserve">Does the B2B Agent Management Module provide but not limited to the following functionalities: 
- Set-up/edit B2B agent accounts
- Set-up/edit credit control (e.g. terms of payment, modes of payment)
- Set-up/edit inventory access
- Set-up/edit prices, mark-ups, discounts for different customer groups
- View booking records
- Control B2B agent log-in access 
- API functionality to allow B2B customers to fetch inventory and rates in real-time 
</t>
    </r>
  </si>
  <si>
    <r>
      <rPr>
        <b/>
        <u/>
        <sz val="11"/>
        <color theme="1"/>
        <rFont val="Calibri"/>
        <family val="2"/>
        <scheme val="minor"/>
      </rPr>
      <t>Tour Packaging Management Module</t>
    </r>
    <r>
      <rPr>
        <sz val="11"/>
        <color theme="1"/>
        <rFont val="Calibri"/>
        <family val="2"/>
        <scheme val="minor"/>
      </rPr>
      <t xml:space="preserve">
Does the Tour Packaging Management Module provide but not limited to the following functionalities: 
- Create tour packages from different item groups through a 'drag-and-drop' format
- Create multi-day tour packages from itemised products through a 'drag-and-drop' format
- Create/edit itinerary in PDF or Word Document
- Upload itinerary to E-Commerce websites
- Set-up/edit package descriptions
- Set-up/edit pricing rules and mark-ups 
- Track Profit &amp; Loss of packages 
- Set-up/edit discounts and promotions for different tour packages
- Set-up/edit discounts and promotions for different customer groups (e.g. seasonality discount, complimentary for children 12 years and below, expiry date)
</t>
    </r>
  </si>
  <si>
    <r>
      <rPr>
        <b/>
        <u/>
        <sz val="11"/>
        <rFont val="Calibri"/>
        <family val="2"/>
        <scheme val="minor"/>
      </rPr>
      <t xml:space="preserve">Account Management Module
</t>
    </r>
    <r>
      <rPr>
        <sz val="11"/>
        <rFont val="Calibri"/>
        <family val="2"/>
        <scheme val="minor"/>
      </rPr>
      <t xml:space="preserve">Does your solution come with a Account Management Module which provide but not limited to the following functionalities: 
- Setup general ledger
- Create journal entries
- Allow reconciliations (e.g. to bank statements)
- Calculate sales tax and cashflow
- Generate accounts receivable summary
- Generate accounts payable summary
- Match supplier invoices to bookings
- Integration with Accounting Systems
</t>
    </r>
  </si>
  <si>
    <r>
      <rPr>
        <b/>
        <u/>
        <sz val="11"/>
        <rFont val="Calibri"/>
        <family val="2"/>
        <scheme val="minor"/>
      </rPr>
      <t xml:space="preserve">Account Management Module
</t>
    </r>
    <r>
      <rPr>
        <sz val="11"/>
        <rFont val="Calibri"/>
        <family val="2"/>
        <scheme val="minor"/>
      </rPr>
      <t xml:space="preserve">Does your solution come with a Account Management Module?
</t>
    </r>
  </si>
  <si>
    <r>
      <rPr>
        <b/>
        <u/>
        <sz val="11"/>
        <rFont val="Calibri"/>
        <family val="2"/>
        <scheme val="minor"/>
      </rPr>
      <t xml:space="preserve">Account Management Module
</t>
    </r>
    <r>
      <rPr>
        <sz val="11"/>
        <rFont val="Calibri"/>
        <family val="2"/>
        <scheme val="minor"/>
      </rPr>
      <t xml:space="preserve">Does the Account Management Module  provide but not limited to the following functionalities: 
- Setup general ledger
- Create journal entries
- Allow reconciliations (e.g. to bank statements)
- Calculate sales tax and cashflow
- Generate accounts receivable summary
- Generate accounts payable summary
- Match supplier invoices to bookings
- Integration with Accounting Systems
</t>
    </r>
  </si>
  <si>
    <r>
      <rPr>
        <b/>
        <u/>
        <sz val="11"/>
        <color theme="1"/>
        <rFont val="Calibri"/>
        <family val="2"/>
        <scheme val="minor"/>
      </rPr>
      <t xml:space="preserve">Assessibility
</t>
    </r>
    <r>
      <rPr>
        <sz val="11"/>
        <color theme="1"/>
        <rFont val="Calibri"/>
        <family val="2"/>
        <scheme val="minor"/>
      </rPr>
      <t>Can your solution allow for cloud based, mobile based and/or web-based usage?</t>
    </r>
  </si>
  <si>
    <r>
      <rPr>
        <b/>
        <u/>
        <sz val="11"/>
        <rFont val="Calibri"/>
        <family val="2"/>
        <scheme val="minor"/>
      </rPr>
      <t xml:space="preserve">Booking Management Module
</t>
    </r>
    <r>
      <rPr>
        <sz val="11"/>
        <rFont val="Calibri"/>
        <family val="2"/>
        <scheme val="minor"/>
      </rPr>
      <t xml:space="preserve">Does your solution come with a Booking Management Module which provide but not limited to the following functionalities: 
- Set-up/edit booking records 
- Search and view existing bookings 
- Generate/edit booking documents (e.g. vouchers, invoices)
- Upload and store customer's documents (e.g. passport, visa, flight ticket)
- Track payment
</t>
    </r>
  </si>
  <si>
    <r>
      <rPr>
        <b/>
        <u/>
        <sz val="11"/>
        <color theme="1"/>
        <rFont val="Calibri"/>
        <family val="2"/>
        <scheme val="minor"/>
      </rPr>
      <t>Sales Reporting Module</t>
    </r>
    <r>
      <rPr>
        <sz val="11"/>
        <color theme="1"/>
        <rFont val="Calibri"/>
        <family val="2"/>
        <scheme val="minor"/>
      </rPr>
      <t xml:space="preserve">
</t>
    </r>
    <r>
      <rPr>
        <sz val="11"/>
        <color theme="1"/>
        <rFont val="Calibri"/>
        <family val="2"/>
        <scheme val="minor"/>
      </rPr>
      <t xml:space="preserve">Does your solution come with a Sales Reporting Module? Please describe the module in the Remarks column.
</t>
    </r>
  </si>
  <si>
    <r>
      <rPr>
        <b/>
        <u/>
        <sz val="11"/>
        <color theme="1"/>
        <rFont val="Calibri"/>
        <family val="2"/>
        <scheme val="minor"/>
      </rPr>
      <t xml:space="preserve">Customer Management Module
</t>
    </r>
    <r>
      <rPr>
        <sz val="11"/>
        <color theme="1"/>
        <rFont val="Calibri"/>
        <family val="2"/>
        <scheme val="minor"/>
      </rPr>
      <t xml:space="preserve">Does your solution come with a Customer Management Module which provide but not limited to the following functionalities: 
- Set-up/edit customer accounts
</t>
    </r>
    <r>
      <rPr>
        <sz val="11"/>
        <rFont val="Calibri"/>
        <family val="2"/>
        <scheme val="minor"/>
      </rPr>
      <t>- The module should manage the following customer information: 
   &gt; Personal details, contact details, customer feedback, customer purchase history
   &gt; Diet preferences, allergies, campaign activity (Optional)</t>
    </r>
    <r>
      <rPr>
        <sz val="11"/>
        <color theme="1"/>
        <rFont val="Calibri"/>
        <family val="2"/>
        <scheme val="minor"/>
      </rPr>
      <t xml:space="preserve">
- Set-up/edit customer groups
- Tag/search/filter customers  
- Track action taken on customer's feedback (Optional)
</t>
    </r>
  </si>
  <si>
    <r>
      <rPr>
        <b/>
        <u/>
        <sz val="11"/>
        <rFont val="Calibri"/>
        <family val="2"/>
        <scheme val="minor"/>
      </rPr>
      <t xml:space="preserve">Customer Management Module
</t>
    </r>
    <r>
      <rPr>
        <sz val="11"/>
        <rFont val="Calibri"/>
        <family val="2"/>
        <scheme val="minor"/>
      </rPr>
      <t xml:space="preserve">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t>
    </r>
  </si>
  <si>
    <r>
      <rPr>
        <b/>
        <u/>
        <sz val="11"/>
        <color theme="1"/>
        <rFont val="Calibri"/>
        <family val="2"/>
        <scheme val="minor"/>
      </rPr>
      <t xml:space="preserve">Supplier Management Module
</t>
    </r>
    <r>
      <rPr>
        <sz val="11"/>
        <color theme="1"/>
        <rFont val="Calibri"/>
        <family val="2"/>
        <scheme val="minor"/>
      </rPr>
      <t xml:space="preserve">Does your solution come with a Supplier Management Module which provide but not limited to the following functionalities: 
- Set-up/edit supplier accounts 
- Set-up/edit supplier contracts 
- Set-up/edit supplier groups 
- Extranet access for suppliers to input/edit product details 
- API integration for content from suppliers (Optional)
</t>
    </r>
  </si>
  <si>
    <r>
      <rPr>
        <b/>
        <u/>
        <sz val="11"/>
        <color theme="1"/>
        <rFont val="Calibri"/>
        <family val="2"/>
        <scheme val="minor"/>
      </rPr>
      <t xml:space="preserve">Price Management Module 
</t>
    </r>
    <r>
      <rPr>
        <sz val="11"/>
        <color theme="1"/>
        <rFont val="Calibri"/>
        <family val="2"/>
        <scheme val="minor"/>
      </rPr>
      <t xml:space="preserve">Does your solution come with a Price Management Module which provide but not limited to the following functionalities:
- Set-up/edit pricing rules and mark-ups
- Set-up/edit discounts and promotions for different product items
- Set-up/edit discounts and promotions for different customer groups
</t>
    </r>
  </si>
  <si>
    <r>
      <rPr>
        <b/>
        <u/>
        <sz val="11"/>
        <rFont val="Calibri"/>
        <family val="2"/>
        <scheme val="minor"/>
      </rPr>
      <t xml:space="preserve">Quotation Management Module
</t>
    </r>
    <r>
      <rPr>
        <sz val="11"/>
        <rFont val="Calibri"/>
        <family val="2"/>
        <scheme val="minor"/>
      </rPr>
      <t xml:space="preserve">Does your solution come with a Quotation Management Module which provide but not limited to the following functionalities: 
- Set-up/edit quotations from existing items or packages through a 'drag-and-drop' format
- Set-up/edit pricing rules and mark-ups 
- Edit text, images and miscellaneous quotation details using template
- View quotation breakdown and profit margin
</t>
    </r>
  </si>
  <si>
    <r>
      <rPr>
        <b/>
        <u/>
        <sz val="11"/>
        <color theme="1"/>
        <rFont val="Calibri"/>
        <family val="2"/>
        <scheme val="minor"/>
      </rPr>
      <t xml:space="preserve">Schedule Management Module
</t>
    </r>
    <r>
      <rPr>
        <sz val="11"/>
        <color theme="1"/>
        <rFont val="Calibri"/>
        <family val="2"/>
        <scheme val="minor"/>
      </rPr>
      <t xml:space="preserve">Does your solution come with a Schedule Management Module that setup and edit supplier availability? Please describe the module in the comment column
</t>
    </r>
  </si>
  <si>
    <r>
      <rPr>
        <b/>
        <u/>
        <sz val="11"/>
        <color theme="1"/>
        <rFont val="Calibri"/>
        <family val="2"/>
        <scheme val="minor"/>
      </rPr>
      <t xml:space="preserve">Order Management Module
</t>
    </r>
    <r>
      <rPr>
        <sz val="11"/>
        <color theme="1"/>
        <rFont val="Calibri"/>
        <family val="2"/>
        <scheme val="minor"/>
      </rPr>
      <t>Does your solution come with a Order Management Module which provide but not limited to the following functionalities: 
- Generate/edit orders to be assigned to suppliers 
- Generate/edit order details (e.g. hotel location, type of vehicle, guide name, special remarks)
- Send orders via email, SMS, mobile app notification
- Receive notifications of order acceptance by supplier
- Generate/p</t>
    </r>
    <r>
      <rPr>
        <sz val="11"/>
        <rFont val="Calibri"/>
        <family val="2"/>
        <scheme val="minor"/>
      </rPr>
      <t>rint transport signage
- Generate</t>
    </r>
    <r>
      <rPr>
        <sz val="11"/>
        <color theme="1"/>
        <rFont val="Calibri"/>
        <family val="2"/>
        <scheme val="minor"/>
      </rPr>
      <t xml:space="preserve"> supplier</t>
    </r>
    <r>
      <rPr>
        <sz val="11"/>
        <rFont val="Calibri"/>
        <family val="2"/>
        <scheme val="minor"/>
      </rPr>
      <t xml:space="preserve"> Purchase Order</t>
    </r>
    <r>
      <rPr>
        <sz val="11"/>
        <color theme="1"/>
        <rFont val="Calibri"/>
        <family val="2"/>
        <scheme val="minor"/>
      </rPr>
      <t xml:space="preserve">
</t>
    </r>
  </si>
  <si>
    <r>
      <rPr>
        <b/>
        <u/>
        <sz val="11"/>
        <color theme="1"/>
        <rFont val="Calibri"/>
        <family val="2"/>
        <scheme val="minor"/>
      </rPr>
      <t xml:space="preserve">Payment Management Module
</t>
    </r>
    <r>
      <rPr>
        <sz val="11"/>
        <color theme="1"/>
        <rFont val="Calibri"/>
        <family val="2"/>
        <scheme val="minor"/>
      </rPr>
      <t xml:space="preserve">Does your solution come with a Payment Management Module which provide but not limited to the following functionalities: 
</t>
    </r>
    <r>
      <rPr>
        <strike/>
        <sz val="11"/>
        <color theme="1"/>
        <rFont val="Calibri"/>
        <family val="2"/>
        <scheme val="minor"/>
      </rPr>
      <t xml:space="preserve">
</t>
    </r>
    <r>
      <rPr>
        <sz val="11"/>
        <color theme="1"/>
        <rFont val="Calibri"/>
        <family val="2"/>
        <scheme val="minor"/>
      </rPr>
      <t xml:space="preserve">- Approve/edit supplier invoices to be processed for payment
- Route invoices to Finance for payment
</t>
    </r>
  </si>
  <si>
    <r>
      <rPr>
        <b/>
        <u/>
        <sz val="11"/>
        <color theme="1"/>
        <rFont val="Calibri"/>
        <family val="2"/>
        <scheme val="minor"/>
      </rPr>
      <t>Operations Module</t>
    </r>
    <r>
      <rPr>
        <sz val="11"/>
        <color theme="1"/>
        <rFont val="Calibri"/>
        <family val="2"/>
        <scheme val="minor"/>
      </rPr>
      <t xml:space="preserve">
Does your solution come with a </t>
    </r>
    <r>
      <rPr>
        <b/>
        <u/>
        <sz val="11"/>
        <color theme="1"/>
        <rFont val="Calibri"/>
        <family val="2"/>
        <scheme val="minor"/>
      </rPr>
      <t>Operations Module</t>
    </r>
    <r>
      <rPr>
        <sz val="11"/>
        <color theme="1"/>
        <rFont val="Calibri"/>
        <family val="2"/>
        <scheme val="minor"/>
      </rPr>
      <t xml:space="preserve"> which provide but not limited to the following functionalities: 
- Track supplier on-ground fulfilment (e.g. driver updates system when customer is picked-up at airport and dropped-off)
- Database where all suppliers can access to view order details in real-time
- Send real-time alerts to suppliers on changes in order details (e.g. flight delay, update vehicle no.)
- Send notifications to passengers on tour (e.g. change in meeting time)
- Integration with 3rd party applications for real-time updates</t>
    </r>
  </si>
  <si>
    <r>
      <rPr>
        <b/>
        <u/>
        <sz val="11"/>
        <color theme="1"/>
        <rFont val="Calibri"/>
        <family val="2"/>
        <scheme val="minor"/>
      </rPr>
      <t xml:space="preserve">Loyalty Management Module 
</t>
    </r>
    <r>
      <rPr>
        <sz val="11"/>
        <color theme="1"/>
        <rFont val="Calibri"/>
        <family val="2"/>
        <scheme val="minor"/>
      </rPr>
      <t xml:space="preserve">Does your solution come with a Loyalty Management Module which provide but not limited to the following functionalities: 
- Set-up rewards programme
- Track customer rewards and redemption history
</t>
    </r>
  </si>
  <si>
    <r>
      <rPr>
        <b/>
        <u/>
        <sz val="11"/>
        <color theme="1"/>
        <rFont val="Calibri"/>
        <family val="2"/>
        <scheme val="minor"/>
      </rPr>
      <t>Marketing Management Module</t>
    </r>
    <r>
      <rPr>
        <sz val="11"/>
        <color theme="1"/>
        <rFont val="Calibri"/>
        <family val="2"/>
        <scheme val="minor"/>
      </rPr>
      <t xml:space="preserve">
Does your solution come with a Marketing Management Module which provide but not limited to the following functionalities: 
- Set-up/edit campaign types, target, media type
- Set-up/edit mailing categories and email groups
- Set-up/edit email templates for different customer groups
- Send mass email
</t>
    </r>
    <r>
      <rPr>
        <sz val="11"/>
        <rFont val="Calibri"/>
        <family val="2"/>
        <scheme val="minor"/>
      </rPr>
      <t>- Send mass SMS (Optional)
- Support social media integration for marketing campaign (Optional)
- Include business intelligence to provide recommendation of travel packages based on demographics of customers and travel patterns of customer groups</t>
    </r>
    <r>
      <rPr>
        <sz val="11"/>
        <color theme="1"/>
        <rFont val="Calibri"/>
        <family val="2"/>
        <scheme val="minor"/>
      </rPr>
      <t xml:space="preserve">
</t>
    </r>
  </si>
  <si>
    <r>
      <rPr>
        <b/>
        <u/>
        <sz val="11"/>
        <color theme="1"/>
        <rFont val="Calibri"/>
        <family val="2"/>
        <scheme val="minor"/>
      </rPr>
      <t xml:space="preserve">Tour Packaging Management Module 
</t>
    </r>
    <r>
      <rPr>
        <sz val="11"/>
        <color theme="1"/>
        <rFont val="Calibri"/>
        <family val="2"/>
        <scheme val="minor"/>
      </rPr>
      <t xml:space="preserve">Does your solution come with a Tour Packaging Management Module which provide but not limited to the following functionalities: 
- Create tour packages from different item groups through a 'drag-and-drop' format
- Create multi-day tour packages from itemised products through a 'drag-and-drop' format
</t>
    </r>
    <r>
      <rPr>
        <sz val="11"/>
        <rFont val="Calibri"/>
        <family val="2"/>
        <scheme val="minor"/>
      </rPr>
      <t xml:space="preserve">- Create/edit itinerary </t>
    </r>
    <r>
      <rPr>
        <sz val="11"/>
        <color theme="1"/>
        <rFont val="Calibri"/>
        <family val="2"/>
        <scheme val="minor"/>
      </rPr>
      <t xml:space="preserve">
- Set-up/edit package descriptions
- Set-up/edit pricing rules and mark-ups 
- Track Profit &amp; Loss of packages 
- Set-up/edit discounts and promotions for different tour packages
- Set-up/edit discounts and promotions for different customer groups 
</t>
    </r>
  </si>
  <si>
    <r>
      <rPr>
        <b/>
        <u/>
        <sz val="11"/>
        <color theme="1"/>
        <rFont val="Calibri"/>
        <family val="2"/>
        <scheme val="minor"/>
      </rPr>
      <t>Assessibility</t>
    </r>
    <r>
      <rPr>
        <sz val="11"/>
        <color theme="1"/>
        <rFont val="Calibri"/>
        <family val="2"/>
        <scheme val="minor"/>
      </rPr>
      <t xml:space="preserve">
Can your solution allow for cloud based, mobile based and/or web-based usage?</t>
    </r>
  </si>
  <si>
    <t>NA</t>
  </si>
  <si>
    <r>
      <rPr>
        <b/>
        <sz val="11"/>
        <color theme="1"/>
        <rFont val="Calibri"/>
        <family val="2"/>
        <scheme val="minor"/>
      </rPr>
      <t>Solution Category:</t>
    </r>
    <r>
      <rPr>
        <sz val="11"/>
        <color theme="1"/>
        <rFont val="Calibri"/>
        <family val="2"/>
        <scheme val="minor"/>
      </rPr>
      <t xml:space="preserve"> Travel Management System (E-Commerce)
</t>
    </r>
    <r>
      <rPr>
        <b/>
        <sz val="11"/>
        <color theme="1"/>
        <rFont val="Calibri"/>
        <family val="2"/>
        <scheme val="minor"/>
      </rPr>
      <t>Solution Category Description:</t>
    </r>
    <r>
      <rPr>
        <sz val="11"/>
        <color theme="1"/>
        <rFont val="Calibri"/>
        <family val="2"/>
        <scheme val="minor"/>
      </rPr>
      <t xml:space="preserve"> Offers setup of online e-shop with secured payment to sell travel services online.</t>
    </r>
  </si>
  <si>
    <r>
      <rPr>
        <b/>
        <sz val="11"/>
        <color theme="1"/>
        <rFont val="Calibri"/>
        <family val="2"/>
        <scheme val="minor"/>
      </rPr>
      <t xml:space="preserve">Solution Category: </t>
    </r>
    <r>
      <rPr>
        <sz val="11"/>
        <color theme="1"/>
        <rFont val="Calibri"/>
        <family val="2"/>
        <scheme val="minor"/>
      </rPr>
      <t xml:space="preserve">Travel Management System (Operations)
</t>
    </r>
    <r>
      <rPr>
        <b/>
        <sz val="11"/>
        <color theme="1"/>
        <rFont val="Calibri"/>
        <family val="2"/>
        <scheme val="minor"/>
      </rPr>
      <t xml:space="preserve">Solution Category Description: </t>
    </r>
    <r>
      <rPr>
        <sz val="11"/>
        <color theme="1"/>
        <rFont val="Calibri"/>
        <family val="2"/>
        <scheme val="minor"/>
      </rPr>
      <t>Offers setup of booking management, sales reporting and customer management to manage travel management operations.</t>
    </r>
    <r>
      <rPr>
        <sz val="11"/>
        <color theme="1"/>
        <rFont val="Calibri"/>
        <family val="2"/>
        <scheme val="minor"/>
      </rPr>
      <t xml:space="preserve">
</t>
    </r>
  </si>
  <si>
    <r>
      <rPr>
        <b/>
        <sz val="11"/>
        <color theme="1"/>
        <rFont val="Calibri"/>
        <family val="2"/>
        <scheme val="minor"/>
      </rPr>
      <t xml:space="preserve">Solution Category: </t>
    </r>
    <r>
      <rPr>
        <sz val="11"/>
        <color theme="1"/>
        <rFont val="Calibri"/>
        <family val="2"/>
        <scheme val="minor"/>
      </rPr>
      <t xml:space="preserve">Travel Assistant Chatbot
</t>
    </r>
  </si>
  <si>
    <r>
      <rPr>
        <b/>
        <sz val="11"/>
        <color theme="1"/>
        <rFont val="Calibri"/>
        <family val="2"/>
        <scheme val="minor"/>
      </rPr>
      <t xml:space="preserve">Solution Category: </t>
    </r>
    <r>
      <rPr>
        <sz val="11"/>
        <color theme="1"/>
        <rFont val="Calibri"/>
        <family val="2"/>
        <scheme val="minor"/>
      </rPr>
      <t xml:space="preserve">Travel Industry Analytics
</t>
    </r>
  </si>
  <si>
    <r>
      <rPr>
        <b/>
        <sz val="11"/>
        <color theme="1"/>
        <rFont val="Calibri"/>
        <family val="2"/>
        <scheme val="minor"/>
      </rPr>
      <t xml:space="preserve">Solution Category: </t>
    </r>
    <r>
      <rPr>
        <sz val="11"/>
        <color theme="1"/>
        <rFont val="Calibri"/>
        <family val="2"/>
        <scheme val="minor"/>
      </rPr>
      <t xml:space="preserve">Travel eVisa
</t>
    </r>
  </si>
  <si>
    <t>Solution Category Requirements: Tourism (Travel Agent) Sector</t>
  </si>
  <si>
    <t>Vendor Self-Assessment Checklist for Pre-Approval of Digital Solution: Tourism (Travel Agent) Sector</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</si>
  <si>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</si>
  <si>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</si>
  <si>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</si>
  <si>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</si>
  <si>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</si>
  <si>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</si>
  <si>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</si>
  <si>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</si>
  <si>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</si>
  <si>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</si>
  <si>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</si>
  <si>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</si>
  <si>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</si>
  <si>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</si>
  <si>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</si>
  <si>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</si>
  <si>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</si>
  <si>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</si>
  <si>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</si>
  <si>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"Tourism"</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</si>
  <si>
    <t>Version: 25-2.0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</si>
</sst>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1"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u/>
      <sz val="11"/>
      <name val="Calibri"/>
      <family val="2"/>
      <scheme val="minor"/>
    </font>
    <font>
      <b/>
      <sz val="1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104">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10" fillId="0" borderId="1" xfId="0" applyFon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2" fillId="0" borderId="0" xfId="0" applyFont="1"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4" fillId="4" borderId="10" xfId="0" applyFont="1" applyFill="1" applyBorder="1" applyAlignment="1">
      <alignment horizontal="center" vertical="center"/>
    </xf>
    <xf numFmtId="0" fontId="13" fillId="3" borderId="5" xfId="0" applyFont="1" applyFill="1" applyBorder="1"/>
    <xf numFmtId="0" fontId="12"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8" fillId="0" borderId="0" xfId="0" applyFont="1" applyAlignment="1">
      <alignment vertical="top"/>
    </xf>
    <xf numFmtId="0" fontId="8" fillId="0" borderId="0" xfId="0" applyFont="1" applyAlignment="1" applyProtection="1">
      <alignment vertical="top"/>
      <protection locked="0"/>
    </xf>
    <xf numFmtId="0" fontId="8" fillId="0" borderId="0" xfId="0" applyFont="1" applyAlignment="1">
      <alignment horizontal="left" vertical="top"/>
    </xf>
    <xf numFmtId="0" fontId="8" fillId="0" borderId="0" xfId="0" applyFont="1" applyAlignment="1" applyProtection="1">
      <alignment vertical="center"/>
      <protection locked="0"/>
    </xf>
    <xf numFmtId="0" fontId="8" fillId="0" borderId="0" xfId="0" applyFont="1" applyAlignment="1">
      <alignment vertical="center"/>
    </xf>
    <xf numFmtId="0" fontId="8" fillId="0" borderId="0" xfId="0" applyFont="1" applyAlignment="1">
      <alignment horizontal="left" vertical="top" wrapText="1"/>
    </xf>
    <xf numFmtId="0" fontId="12" fillId="0" borderId="0" xfId="2" applyFill="1" applyBorder="1" applyAlignment="1">
      <alignment vertical="top"/>
    </xf>
    <xf numFmtId="0" fontId="8" fillId="3" borderId="1" xfId="0" applyFont="1" applyFill="1" applyBorder="1" applyAlignment="1">
      <alignment horizontal="left" vertical="top"/>
    </xf>
    <xf numFmtId="0" fontId="8" fillId="3" borderId="1" xfId="0" applyFont="1" applyFill="1" applyBorder="1" applyAlignment="1">
      <alignment horizontal="left" vertical="top" wrapText="1"/>
    </xf>
    <xf numFmtId="0" fontId="12" fillId="0" borderId="0" xfId="2" applyAlignment="1" applyProtection="1">
      <alignment vertical="top" wrapText="1"/>
      <protection locked="0"/>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vertical="top" wrapText="1"/>
    </xf>
    <xf numFmtId="0" fontId="8" fillId="0" borderId="0" xfId="0" applyFont="1" applyAlignment="1">
      <alignment vertical="top" wrapText="1"/>
    </xf>
    <xf numFmtId="0" fontId="8" fillId="5" borderId="1" xfId="0" applyFont="1" applyFill="1" applyBorder="1" applyAlignment="1">
      <alignment horizontal="left" vertical="top" wrapText="1"/>
    </xf>
    <xf numFmtId="2" fontId="8" fillId="0" borderId="1" xfId="0" applyNumberFormat="1" applyFont="1" applyBorder="1" applyAlignment="1">
      <alignment horizontal="left" vertical="top"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10" fillId="0" borderId="4" xfId="0" applyFont="1" applyBorder="1" applyAlignment="1">
      <alignment vertical="top" wrapText="1"/>
    </xf>
    <xf numFmtId="0" fontId="0" fillId="0" borderId="4" xfId="0" applyBorder="1" applyAlignment="1">
      <alignment vertical="top" wrapText="1"/>
    </xf>
    <xf numFmtId="0" fontId="0" fillId="5" borderId="1" xfId="0" applyFill="1" applyBorder="1" applyAlignment="1">
      <alignment horizontal="left" vertical="top" wrapText="1"/>
    </xf>
    <xf numFmtId="0" fontId="0" fillId="3" borderId="1" xfId="0" applyFill="1" applyBorder="1" applyAlignment="1">
      <alignment horizontal="left" vertical="top" wrapText="1"/>
    </xf>
    <xf numFmtId="0" fontId="0" fillId="0" borderId="4" xfId="0" applyBorder="1" applyAlignment="1">
      <alignment horizontal="left" vertical="top" wrapText="1"/>
    </xf>
    <xf numFmtId="0" fontId="10" fillId="0" borderId="4" xfId="0" applyFont="1" applyBorder="1" applyAlignment="1">
      <alignment horizontal="left" vertical="top"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1" xfId="0" applyFont="1" applyBorder="1" applyAlignment="1">
      <alignment horizontal="left" vertical="top" wrapText="1"/>
    </xf>
    <xf numFmtId="0" fontId="12"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2"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8" fillId="0" borderId="0" xfId="0" applyFont="1" applyAlignment="1">
      <alignment horizontal="left" vertical="top" wrapText="1"/>
    </xf>
    <xf numFmtId="0" fontId="10" fillId="0" borderId="0" xfId="0" applyFont="1" applyAlignment="1">
      <alignment horizontal="left" vertical="top" wrapText="1"/>
    </xf>
    <xf numFmtId="0" fontId="3" fillId="0" borderId="0" xfId="0" applyFont="1" applyAlignment="1">
      <alignment horizontal="right" vertical="top"/>
    </xf>
    <xf numFmtId="0" fontId="1" fillId="2" borderId="0" xfId="0" applyFont="1" applyFill="1" applyAlignment="1">
      <alignment horizontal="left" vertical="center"/>
    </xf>
    <xf numFmtId="164" fontId="3" fillId="0" borderId="0" xfId="0" applyNumberFormat="1" applyFont="1" applyAlignment="1">
      <alignment horizontal="right" vertical="top"/>
    </xf>
  </cellXfs>
  <cellStyles count="4">
    <cellStyle name="Hyperlink" xfId="2" builtinId="8"/>
    <cellStyle name="Normal" xfId="0" builtinId="0"/>
    <cellStyle name="Normal 2" xfId="3" xr:uid="{0B70A9A5-0C1C-4B23-A127-BD82AB16D642}"/>
    <cellStyle name="Percent" xfId="1" builtinId="5"/>
  </cellStyles>
  <dxfs count="14">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3189" y="3553091"/>
          <a:ext cx="693742" cy="822947"/>
          <a:chOff x="4669949" y="2164848"/>
          <a:chExt cx="689932" cy="828561"/>
        </a:xfrm>
      </xdr:grpSpPr>
      <xdr:sp macro="" textlink="'Data for graphs'!B26">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6060" y="4214317"/>
          <a:ext cx="689932" cy="828561"/>
          <a:chOff x="4669949" y="2164848"/>
          <a:chExt cx="689932" cy="828561"/>
        </a:xfrm>
      </xdr:grpSpPr>
      <xdr:sp macro="" textlink="'Data for graphs'!C26">
        <xdr:nvSpPr>
          <xdr:cNvPr id="14" name="Rectangle 13">
            <a:extLst>
              <a:ext uri="{FF2B5EF4-FFF2-40B4-BE49-F238E27FC236}">
                <a16:creationId xmlns:a16="http://schemas.microsoft.com/office/drawing/2014/main" id="{00000000-0008-0000-0200-00000E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4</xdr:col>
      <xdr:colOff>4851338</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1110615</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5512" y="1626394"/>
          <a:ext cx="689932" cy="828561"/>
          <a:chOff x="4669949" y="2164848"/>
          <a:chExt cx="689932" cy="828561"/>
        </a:xfrm>
      </xdr:grpSpPr>
      <xdr:sp macro="" textlink="'Data for graphs'!E26">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1700" y="3876675"/>
          <a:ext cx="689932" cy="828561"/>
          <a:chOff x="4669949" y="2164848"/>
          <a:chExt cx="689932" cy="828561"/>
        </a:xfrm>
      </xdr:grpSpPr>
      <xdr:sp macro="" textlink="'Data for graphs'!B26">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2175" y="5981700"/>
          <a:ext cx="689932" cy="828561"/>
          <a:chOff x="4669949" y="2164848"/>
          <a:chExt cx="689932" cy="828561"/>
        </a:xfrm>
      </xdr:grpSpPr>
      <xdr:sp macro="" textlink="'Data for graphs'!C26">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6">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1211" y="810577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6">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4" totalsRowShown="0" headerRowDxfId="13" dataDxfId="12">
  <autoFilter ref="A1:A4" xr:uid="{6CB28B83-0958-4829-B5AC-9043E61AF0FB}"/>
  <tableColumns count="1">
    <tableColumn id="1" xr3:uid="{C4ED7A2D-A909-482F-B633-9A001FF0A9D5}" name="Please select" dataDxfId="1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16.21875" style="1" bestFit="1" customWidth="1"/>
    <col min="4" max="4" width="2.5546875" style="1" customWidth="1"/>
    <col min="5" max="16384" width="9.21875" style="1" hidden="1"/>
  </cols>
  <sheetData>
    <row r="1" spans="1:4" x14ac:dyDescent="0.3">
      <c r="A1" s="25" t="s">
        <v>0</v>
      </c>
      <c r="C1" s="101" t="s">
        <v>166</v>
      </c>
    </row>
    <row r="2" spans="1:4" x14ac:dyDescent="0.3">
      <c r="C2" s="103">
        <v>45778</v>
      </c>
    </row>
    <row r="3" spans="1:4" ht="32.1" customHeight="1" x14ac:dyDescent="0.3">
      <c r="A3" s="97" t="s">
        <v>145</v>
      </c>
      <c r="B3" s="97"/>
      <c r="C3" s="102"/>
      <c r="D3" s="6"/>
    </row>
    <row r="4" spans="1:4" ht="19.5" customHeight="1" x14ac:dyDescent="0.3"/>
    <row r="5" spans="1:4" ht="28.8" x14ac:dyDescent="0.3">
      <c r="A5" s="3">
        <v>1</v>
      </c>
      <c r="B5" s="55" t="s">
        <v>161</v>
      </c>
      <c r="C5" s="4"/>
    </row>
    <row r="6" spans="1:4" s="27" customFormat="1" ht="22.5" customHeight="1" x14ac:dyDescent="0.3">
      <c r="A6" s="45"/>
      <c r="B6" s="46" t="s">
        <v>1</v>
      </c>
      <c r="C6" s="47"/>
    </row>
    <row r="7" spans="1:4" s="27" customFormat="1" x14ac:dyDescent="0.3">
      <c r="A7" s="45">
        <v>2</v>
      </c>
      <c r="B7" s="48" t="s">
        <v>2</v>
      </c>
      <c r="C7" s="47"/>
    </row>
    <row r="8" spans="1:4" ht="100.8" x14ac:dyDescent="0.3">
      <c r="A8" s="3">
        <v>3</v>
      </c>
      <c r="B8" s="55" t="s">
        <v>163</v>
      </c>
      <c r="C8" s="4"/>
    </row>
    <row r="9" spans="1:4" ht="69.75" customHeight="1" x14ac:dyDescent="0.3">
      <c r="A9" s="3">
        <v>4</v>
      </c>
      <c r="B9" s="4" t="s">
        <v>162</v>
      </c>
      <c r="C9" s="4"/>
    </row>
    <row r="10" spans="1:4" x14ac:dyDescent="0.3">
      <c r="A10" s="3">
        <v>5</v>
      </c>
      <c r="B10" s="4" t="s">
        <v>3</v>
      </c>
      <c r="C10" s="4"/>
    </row>
    <row r="11" spans="1:4" ht="33" customHeight="1" x14ac:dyDescent="0.3">
      <c r="B11" s="44" t="s">
        <v>4</v>
      </c>
    </row>
    <row r="13" spans="1:4" s="59" customFormat="1" hidden="1" x14ac:dyDescent="0.3"/>
    <row r="14" spans="1:4" s="59" customFormat="1" hidden="1" x14ac:dyDescent="0.3"/>
    <row r="15" spans="1:4" s="59" customFormat="1" hidden="1" x14ac:dyDescent="0.3"/>
    <row r="16" spans="1:4" s="59" customFormat="1" hidden="1" x14ac:dyDescent="0.3"/>
    <row r="17" s="59" customFormat="1" hidden="1" x14ac:dyDescent="0.3"/>
    <row r="18" s="59" customFormat="1" hidden="1" x14ac:dyDescent="0.3"/>
    <row r="19" s="59" customFormat="1" hidden="1" x14ac:dyDescent="0.3"/>
    <row r="20" s="59" customFormat="1" hidden="1" x14ac:dyDescent="0.3"/>
    <row r="21" s="59" customFormat="1" hidden="1" x14ac:dyDescent="0.3"/>
    <row r="22" s="59" customFormat="1" hidden="1" x14ac:dyDescent="0.3"/>
    <row r="23" s="59" customFormat="1" hidden="1" x14ac:dyDescent="0.3"/>
    <row r="24" s="59" customFormat="1" hidden="1" x14ac:dyDescent="0.3"/>
    <row r="25" s="59" customFormat="1" hidden="1" x14ac:dyDescent="0.3"/>
    <row r="26" s="59" customFormat="1" hidden="1" x14ac:dyDescent="0.3"/>
    <row r="27" s="59" customFormat="1" hidden="1" x14ac:dyDescent="0.3"/>
    <row r="28" s="59" customFormat="1" hidden="1" x14ac:dyDescent="0.3"/>
    <row r="29" s="59" customFormat="1" hidden="1" x14ac:dyDescent="0.3"/>
    <row r="30" s="59" customFormat="1" hidden="1" x14ac:dyDescent="0.3"/>
    <row r="31" s="59" customFormat="1" hidden="1" x14ac:dyDescent="0.3"/>
    <row r="32" s="59" customFormat="1" hidden="1" x14ac:dyDescent="0.3"/>
    <row r="33" s="59" customFormat="1" hidden="1" x14ac:dyDescent="0.3"/>
    <row r="34" s="59" customFormat="1" hidden="1" x14ac:dyDescent="0.3"/>
    <row r="35" s="59" customFormat="1" hidden="1" x14ac:dyDescent="0.3"/>
    <row r="36" s="59" customFormat="1" hidden="1" x14ac:dyDescent="0.3"/>
    <row r="37" s="59" customFormat="1" hidden="1" x14ac:dyDescent="0.3"/>
    <row r="38" s="59" customFormat="1" hidden="1" x14ac:dyDescent="0.3"/>
    <row r="39" s="59" customFormat="1" hidden="1" x14ac:dyDescent="0.3"/>
    <row r="40" s="59" customFormat="1" hidden="1" x14ac:dyDescent="0.3"/>
    <row r="41" s="59" customFormat="1" hidden="1" x14ac:dyDescent="0.3"/>
    <row r="42" s="59" customFormat="1" hidden="1" x14ac:dyDescent="0.3"/>
    <row r="43" s="59" customFormat="1" hidden="1" x14ac:dyDescent="0.3"/>
    <row r="44" s="59" customFormat="1" hidden="1" x14ac:dyDescent="0.3"/>
    <row r="45" s="59" customFormat="1" hidden="1" x14ac:dyDescent="0.3"/>
    <row r="46" s="59" customFormat="1" hidden="1" x14ac:dyDescent="0.3"/>
    <row r="47" s="59" customFormat="1" hidden="1" x14ac:dyDescent="0.3"/>
    <row r="48" s="59" customFormat="1" hidden="1" x14ac:dyDescent="0.3"/>
  </sheetData>
  <sheetProtection algorithmName="SHA-512" hashValue="QpSGV23K0Y255PRxpuXe30zzM3E6jW2iPfQEce9cIGmTKKsQfM+MtXIGSdl+SulHz9+bowzzD+M8K0ionSzq0A==" saltValue="hPu4vsvpLLTB/RtKx4yIBw==" spinCount="100000" sheet="1" formatRows="0" insertColumns="0"/>
  <mergeCells count="1">
    <mergeCell ref="A3:B3"/>
  </mergeCells>
  <hyperlinks>
    <hyperlink ref="A1" r:id="rId1" xr:uid="{31F41907-8E88-4A78-9CFC-B635B6FCC34D}"/>
    <hyperlink ref="B7" r:id="rId2" xr:uid="{7D0AE3F0-4AAA-459D-8C16-91198A3603BB}"/>
    <hyperlink ref="B6" r:id="rId3" display="If you have not performed a vendor onboarding eligibility assessment, please visit https://go.gov.sg/vsa and ensure that you have passed all criteria." xr:uid="{3B800777-5874-472E-9FDD-23EDCE8D216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95" zoomScaleNormal="95" workbookViewId="0">
      <selection activeCell="A5" sqref="A5:XFD5"/>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89" t="s">
        <v>0</v>
      </c>
      <c r="E1" s="10" t="str">
        <f>Instructions!$C$1</f>
        <v>Version: 25-2.0</v>
      </c>
      <c r="F1" s="5"/>
    </row>
    <row r="2" spans="1:6" x14ac:dyDescent="0.3">
      <c r="E2" s="23">
        <f>Instructions!C2</f>
        <v>45778</v>
      </c>
      <c r="F2" s="5"/>
    </row>
    <row r="3" spans="1:6" s="7" customFormat="1" ht="32.1" customHeight="1" x14ac:dyDescent="0.3">
      <c r="A3" s="97" t="s">
        <v>5</v>
      </c>
      <c r="B3" s="97"/>
      <c r="C3" s="97"/>
      <c r="D3" s="97"/>
      <c r="E3" s="97"/>
      <c r="F3" s="97"/>
    </row>
    <row r="4" spans="1:6" x14ac:dyDescent="0.3"/>
    <row r="5" spans="1:6" ht="139.5" customHeight="1" x14ac:dyDescent="0.3">
      <c r="A5" s="98" t="s">
        <v>164</v>
      </c>
      <c r="B5" s="98"/>
      <c r="C5" s="98"/>
      <c r="D5" s="98"/>
      <c r="E5" s="98"/>
    </row>
    <row r="6" spans="1:6" x14ac:dyDescent="0.3">
      <c r="A6" s="9" t="s">
        <v>6</v>
      </c>
      <c r="B6" s="8"/>
      <c r="C6" s="8"/>
      <c r="D6" s="8"/>
      <c r="E6" s="8"/>
    </row>
    <row r="7" spans="1:6" ht="24" customHeight="1" x14ac:dyDescent="0.3">
      <c r="A7" s="90"/>
      <c r="B7" s="8" t="s">
        <v>7</v>
      </c>
      <c r="C7" s="19"/>
      <c r="D7" s="8"/>
      <c r="E7" s="8"/>
    </row>
    <row r="8" spans="1:6" ht="47.25" customHeight="1" x14ac:dyDescent="0.3">
      <c r="A8" s="91">
        <f>COUNTIFS(C12:C21, "Mandatory", D12:D21, "No")</f>
        <v>0</v>
      </c>
      <c r="B8" s="19" t="str">
        <f>IF(A8&gt;0,"Error! You have indicated [No] for at least 1 of the Mandatory requirements. All Mandatory requirements must be met. Please do not proceed until all requirements can be met.","")</f>
        <v/>
      </c>
      <c r="C8" s="19"/>
      <c r="D8" s="8"/>
      <c r="E8" s="8"/>
    </row>
    <row r="9" spans="1:6" ht="112.5" customHeight="1" x14ac:dyDescent="0.3">
      <c r="D9" s="8"/>
      <c r="E9" s="8"/>
    </row>
    <row r="10" spans="1:6" x14ac:dyDescent="0.3">
      <c r="D10" s="8"/>
      <c r="E10" s="8"/>
    </row>
    <row r="11" spans="1:6" s="2" customFormat="1" x14ac:dyDescent="0.3">
      <c r="A11" s="15" t="s">
        <v>8</v>
      </c>
      <c r="B11" s="16" t="s">
        <v>9</v>
      </c>
      <c r="C11" s="16" t="s">
        <v>10</v>
      </c>
      <c r="D11" s="16" t="s">
        <v>11</v>
      </c>
      <c r="E11" s="16" t="s">
        <v>12</v>
      </c>
    </row>
    <row r="12" spans="1:6" s="2" customFormat="1" ht="28.8" x14ac:dyDescent="0.3">
      <c r="A12" s="92">
        <v>1</v>
      </c>
      <c r="B12" s="41" t="s">
        <v>13</v>
      </c>
      <c r="C12" s="12" t="s">
        <v>14</v>
      </c>
      <c r="D12" s="56"/>
      <c r="E12" s="95" t="s">
        <v>15</v>
      </c>
    </row>
    <row r="13" spans="1:6" s="2" customFormat="1" ht="28.8" x14ac:dyDescent="0.3">
      <c r="A13" s="92">
        <v>2</v>
      </c>
      <c r="B13" s="93" t="s">
        <v>16</v>
      </c>
      <c r="C13" s="12" t="s">
        <v>14</v>
      </c>
      <c r="D13" s="56"/>
      <c r="E13" s="95" t="s">
        <v>17</v>
      </c>
    </row>
    <row r="14" spans="1:6" s="2" customFormat="1" ht="28.8" x14ac:dyDescent="0.3">
      <c r="A14" s="92">
        <v>3</v>
      </c>
      <c r="B14" s="41" t="s">
        <v>18</v>
      </c>
      <c r="C14" s="12" t="s">
        <v>14</v>
      </c>
      <c r="D14" s="56"/>
      <c r="E14" s="95" t="s">
        <v>19</v>
      </c>
    </row>
    <row r="15" spans="1:6" ht="43.2" x14ac:dyDescent="0.3">
      <c r="A15" s="94">
        <v>4</v>
      </c>
      <c r="B15" s="12" t="s">
        <v>20</v>
      </c>
      <c r="C15" s="12" t="s">
        <v>21</v>
      </c>
      <c r="D15" s="56"/>
      <c r="E15" s="29" t="s">
        <v>22</v>
      </c>
    </row>
    <row r="16" spans="1:6" ht="28.8" x14ac:dyDescent="0.3">
      <c r="A16" s="94">
        <v>5</v>
      </c>
      <c r="B16" s="12" t="s">
        <v>154</v>
      </c>
      <c r="C16" s="12" t="s">
        <v>14</v>
      </c>
      <c r="D16" s="56"/>
      <c r="E16" s="29" t="s">
        <v>155</v>
      </c>
    </row>
    <row r="17" spans="1:5" ht="57.6" x14ac:dyDescent="0.3">
      <c r="A17" s="94">
        <v>6</v>
      </c>
      <c r="B17" s="12" t="s">
        <v>23</v>
      </c>
      <c r="C17" s="12" t="s">
        <v>21</v>
      </c>
      <c r="D17" s="56"/>
      <c r="E17" s="29" t="s">
        <v>22</v>
      </c>
    </row>
    <row r="18" spans="1:5" ht="115.2" x14ac:dyDescent="0.3">
      <c r="A18" s="94">
        <v>7</v>
      </c>
      <c r="B18" s="12" t="s">
        <v>159</v>
      </c>
      <c r="C18" s="12" t="s">
        <v>21</v>
      </c>
      <c r="D18" s="56"/>
      <c r="E18" s="96" t="s">
        <v>160</v>
      </c>
    </row>
    <row r="19" spans="1:5" ht="28.8" x14ac:dyDescent="0.3">
      <c r="A19" s="94">
        <v>8</v>
      </c>
      <c r="B19" s="12" t="s">
        <v>156</v>
      </c>
      <c r="C19" s="12" t="s">
        <v>21</v>
      </c>
      <c r="D19" s="56"/>
      <c r="E19" s="29" t="s">
        <v>157</v>
      </c>
    </row>
    <row r="20" spans="1:5" ht="57.6" x14ac:dyDescent="0.3">
      <c r="A20" s="94">
        <v>9</v>
      </c>
      <c r="B20" s="12" t="s">
        <v>146</v>
      </c>
      <c r="C20" s="12" t="s">
        <v>14</v>
      </c>
      <c r="D20" s="56"/>
      <c r="E20" s="29" t="s">
        <v>22</v>
      </c>
    </row>
    <row r="21" spans="1:5" ht="86.4" x14ac:dyDescent="0.3">
      <c r="A21" s="94">
        <v>10</v>
      </c>
      <c r="B21" s="12" t="s">
        <v>147</v>
      </c>
      <c r="C21" s="12" t="s">
        <v>14</v>
      </c>
      <c r="D21" s="56"/>
      <c r="E21" s="29" t="s">
        <v>148</v>
      </c>
    </row>
    <row r="22" spans="1:5" x14ac:dyDescent="0.3"/>
    <row r="23" spans="1:5" x14ac:dyDescent="0.3"/>
  </sheetData>
  <sheetProtection algorithmName="SHA-512" hashValue="fn5mvrJ9Erd/KgOsxUGH59ZRcL9OobtLDswouxZF23VfOweuOSpEWB0aU6aCKx+ogrVNdOdOAizoQqGYHbh4Ig==" saltValue="8zGM0NWty+L06eQejfDmdg==" spinCount="100000" sheet="1" formatColumns="0" formatRows="0" insertHyperlinks="0"/>
  <protectedRanges>
    <protectedRange sqref="D12:E15" name="Range1"/>
    <protectedRange sqref="D16:E17 D19:E20 D18" name="GA_2"/>
    <protectedRange sqref="D20" name="Compliance_1_1"/>
    <protectedRange sqref="E19:E20" name="Soln Cat Req_1_1"/>
    <protectedRange sqref="E16:E17" name="Soln Cat Req_2"/>
    <protectedRange sqref="D16:D19" name="Compliance_2"/>
    <protectedRange sqref="D21:E21" name="GA_1_1"/>
    <protectedRange sqref="D21" name="Compliance_1_1_1"/>
    <protectedRange sqref="E21" name="Soln Cat Req_1_1_1"/>
    <protectedRange sqref="E18" name="Range1_1"/>
  </protectedRanges>
  <mergeCells count="2">
    <mergeCell ref="A3:F3"/>
    <mergeCell ref="A5:E5"/>
  </mergeCells>
  <conditionalFormatting sqref="D12:D21">
    <cfRule type="expression" dxfId="10" priority="1">
      <formula>AND($C12="Mandatory", $D12="No")</formula>
    </cfRule>
    <cfRule type="containsBlanks" dxfId="9"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0ACFF42B-1A78-4971-B1FA-49DDCB8B909D}"/>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H87"/>
  <sheetViews>
    <sheetView showGridLines="0" zoomScale="93" zoomScaleNormal="93" workbookViewId="0">
      <selection activeCell="A3" sqref="A3"/>
    </sheetView>
  </sheetViews>
  <sheetFormatPr defaultColWidth="0" defaultRowHeight="14.4" zeroHeight="1" x14ac:dyDescent="0.3"/>
  <cols>
    <col min="1" max="1" width="6.44140625" style="63" customWidth="1"/>
    <col min="2" max="2" width="102.5546875" style="61" customWidth="1"/>
    <col min="3" max="4" width="12.5546875" style="61" customWidth="1"/>
    <col min="5" max="5" width="81.44140625" style="61" customWidth="1"/>
    <col min="6" max="6" width="2.5546875" style="61" customWidth="1"/>
    <col min="7" max="7" width="19.5546875" style="62" customWidth="1"/>
    <col min="8" max="8" width="4.77734375" style="61" customWidth="1"/>
    <col min="9" max="16384" width="9.21875" style="61" hidden="1"/>
  </cols>
  <sheetData>
    <row r="1" spans="1:7" x14ac:dyDescent="0.3">
      <c r="A1" s="25" t="s">
        <v>0</v>
      </c>
      <c r="D1" s="10"/>
      <c r="E1" s="10" t="str">
        <f>Instructions!$C$1</f>
        <v>Version: 25-2.0</v>
      </c>
      <c r="F1" s="5"/>
    </row>
    <row r="2" spans="1:7" x14ac:dyDescent="0.3">
      <c r="D2" s="10"/>
      <c r="E2" s="23">
        <f>Instructions!C2</f>
        <v>45778</v>
      </c>
      <c r="F2" s="5"/>
    </row>
    <row r="3" spans="1:7" s="65" customFormat="1" ht="32.1" customHeight="1" x14ac:dyDescent="0.3">
      <c r="A3" s="18" t="s">
        <v>144</v>
      </c>
      <c r="B3" s="18"/>
      <c r="C3" s="18"/>
      <c r="D3" s="18"/>
      <c r="E3" s="18"/>
      <c r="F3" s="18"/>
      <c r="G3" s="64"/>
    </row>
    <row r="4" spans="1:7" x14ac:dyDescent="0.3"/>
    <row r="5" spans="1:7" x14ac:dyDescent="0.3">
      <c r="A5" s="99" t="s">
        <v>24</v>
      </c>
      <c r="B5" s="99"/>
      <c r="C5" s="99"/>
      <c r="D5" s="99"/>
      <c r="E5" s="99"/>
    </row>
    <row r="6" spans="1:7" ht="108" customHeight="1" x14ac:dyDescent="0.3">
      <c r="A6" s="99" t="s">
        <v>75</v>
      </c>
      <c r="B6" s="99"/>
      <c r="C6" s="99"/>
      <c r="D6" s="99"/>
      <c r="E6" s="99"/>
    </row>
    <row r="7" spans="1:7" x14ac:dyDescent="0.3">
      <c r="A7" s="66"/>
      <c r="B7" s="66"/>
      <c r="C7" s="66"/>
      <c r="D7" s="66"/>
      <c r="E7" s="66"/>
    </row>
    <row r="8" spans="1:7" x14ac:dyDescent="0.3">
      <c r="A8" s="9" t="s">
        <v>6</v>
      </c>
      <c r="B8" s="66"/>
      <c r="C8" s="11"/>
      <c r="D8" s="66"/>
      <c r="E8" s="11"/>
    </row>
    <row r="9" spans="1:7" x14ac:dyDescent="0.3">
      <c r="A9" s="9"/>
      <c r="B9" s="66" t="s">
        <v>7</v>
      </c>
      <c r="C9" s="11"/>
      <c r="D9" s="66"/>
      <c r="E9" s="11"/>
    </row>
    <row r="10" spans="1:7" ht="39.6" customHeight="1" x14ac:dyDescent="0.3">
      <c r="A10" s="54">
        <f>IF(COUNTIF('Data for graphs'!C13:R13,"&gt;0")&lt;=1, 0, COUNTIF('Data for graphs'!C13:R13,"&gt;0"))</f>
        <v>0</v>
      </c>
      <c r="B10" s="19" t="str">
        <f>IF(A10&gt;0,"Error! You have responded in multiple solution categories. Please ONLY provide responses for the selected solution category.","")</f>
        <v/>
      </c>
      <c r="C10" s="9"/>
      <c r="D10" s="66"/>
      <c r="E10" s="11"/>
    </row>
    <row r="11" spans="1:7" ht="39.6" customHeight="1" x14ac:dyDescent="0.3">
      <c r="A11" s="54" cm="1">
        <f t="array" ref="A11">SUMPRODUCT((C22:C86="Mandatory")*(D22:D86="No")+(C22:C86="Mandatory")*(D22:D86="NA"))</f>
        <v>0</v>
      </c>
      <c r="B11" s="19" t="str">
        <f>IF(A11&gt;0,"Error! You have indicated [NO] or [NA] for at least 1 of the Mandatory requirements. Please do not proceed until all requirements can be met.","")</f>
        <v/>
      </c>
      <c r="C11" s="9"/>
      <c r="D11" s="66"/>
      <c r="E11" s="11"/>
    </row>
    <row r="12" spans="1:7" ht="133.5" customHeight="1" x14ac:dyDescent="0.3">
      <c r="B12" s="66"/>
      <c r="D12" s="66"/>
    </row>
    <row r="13" spans="1:7" x14ac:dyDescent="0.3">
      <c r="A13" s="2" t="s">
        <v>25</v>
      </c>
      <c r="B13" s="2"/>
      <c r="C13" s="2"/>
      <c r="D13" s="2"/>
      <c r="E13" s="2"/>
    </row>
    <row r="14" spans="1:7" x14ac:dyDescent="0.3">
      <c r="A14" s="63">
        <v>1</v>
      </c>
      <c r="B14" s="67" t="s">
        <v>73</v>
      </c>
      <c r="C14" s="2"/>
      <c r="D14" s="2"/>
      <c r="E14" s="2"/>
    </row>
    <row r="15" spans="1:7" x14ac:dyDescent="0.3">
      <c r="A15" s="63">
        <v>2</v>
      </c>
      <c r="B15" s="67" t="s">
        <v>74</v>
      </c>
      <c r="C15" s="2"/>
      <c r="D15" s="2"/>
      <c r="E15" s="2"/>
    </row>
    <row r="16" spans="1:7" x14ac:dyDescent="0.3">
      <c r="A16" s="63">
        <v>3</v>
      </c>
      <c r="B16" s="67" t="s">
        <v>78</v>
      </c>
      <c r="C16" s="2"/>
      <c r="D16" s="2"/>
      <c r="E16" s="2"/>
    </row>
    <row r="17" spans="1:7" x14ac:dyDescent="0.3">
      <c r="A17" s="63">
        <v>4</v>
      </c>
      <c r="B17" s="67" t="s">
        <v>77</v>
      </c>
      <c r="C17" s="2"/>
      <c r="D17" s="2"/>
      <c r="E17" s="2"/>
    </row>
    <row r="18" spans="1:7" x14ac:dyDescent="0.3">
      <c r="A18" s="63">
        <v>5</v>
      </c>
      <c r="B18" s="67" t="s">
        <v>76</v>
      </c>
      <c r="C18" s="2"/>
      <c r="D18" s="2"/>
      <c r="E18" s="2"/>
    </row>
    <row r="19" spans="1:7" x14ac:dyDescent="0.3">
      <c r="B19" s="66"/>
      <c r="D19" s="66"/>
    </row>
    <row r="20" spans="1:7" s="2" customFormat="1" x14ac:dyDescent="0.3">
      <c r="A20" s="15" t="s">
        <v>8</v>
      </c>
      <c r="B20" s="16" t="s">
        <v>9</v>
      </c>
      <c r="C20" s="16" t="s">
        <v>10</v>
      </c>
      <c r="D20" s="16" t="s">
        <v>11</v>
      </c>
      <c r="E20" s="16" t="s">
        <v>12</v>
      </c>
      <c r="G20" s="28"/>
    </row>
    <row r="21" spans="1:7" ht="28.8" x14ac:dyDescent="0.3">
      <c r="A21" s="68">
        <v>1</v>
      </c>
      <c r="B21" s="83" t="s">
        <v>139</v>
      </c>
      <c r="C21" s="69"/>
      <c r="D21" s="69"/>
      <c r="E21" s="69"/>
      <c r="G21" s="70" t="s">
        <v>26</v>
      </c>
    </row>
    <row r="22" spans="1:7" s="74" customFormat="1" ht="28.8" x14ac:dyDescent="0.3">
      <c r="A22" s="71">
        <f>A21+0.01</f>
        <v>1.01</v>
      </c>
      <c r="B22" s="12" t="s">
        <v>122</v>
      </c>
      <c r="C22" s="17" t="s">
        <v>21</v>
      </c>
      <c r="D22" s="73"/>
      <c r="E22" s="83" t="s">
        <v>82</v>
      </c>
      <c r="G22" s="70" t="s">
        <v>26</v>
      </c>
    </row>
    <row r="23" spans="1:7" s="74" customFormat="1" x14ac:dyDescent="0.3">
      <c r="A23" s="76">
        <f t="shared" ref="A23:A54" si="0">A22+0.01</f>
        <v>1.02</v>
      </c>
      <c r="B23" s="72" t="s">
        <v>72</v>
      </c>
      <c r="C23" s="71" t="s">
        <v>21</v>
      </c>
      <c r="D23" s="73"/>
      <c r="E23" s="83" t="s">
        <v>82</v>
      </c>
      <c r="G23" s="70" t="s">
        <v>26</v>
      </c>
    </row>
    <row r="24" spans="1:7" s="74" customFormat="1" ht="43.2" x14ac:dyDescent="0.3">
      <c r="A24" s="76">
        <f t="shared" si="0"/>
        <v>1.03</v>
      </c>
      <c r="B24" s="84" t="s">
        <v>91</v>
      </c>
      <c r="C24" s="71" t="s">
        <v>14</v>
      </c>
      <c r="D24" s="73"/>
      <c r="E24" s="83" t="s">
        <v>82</v>
      </c>
      <c r="G24" s="70"/>
    </row>
    <row r="25" spans="1:7" s="74" customFormat="1" ht="244.8" x14ac:dyDescent="0.3">
      <c r="A25" s="76">
        <f t="shared" si="0"/>
        <v>1.04</v>
      </c>
      <c r="B25" s="81" t="s">
        <v>94</v>
      </c>
      <c r="C25" s="71" t="str">
        <f>IF(OR(D24="", D24="Yes"), "Mandatory", "No response required")</f>
        <v>Mandatory</v>
      </c>
      <c r="D25" s="73"/>
      <c r="E25" s="75" t="s">
        <v>28</v>
      </c>
      <c r="G25" s="70"/>
    </row>
    <row r="26" spans="1:7" s="74" customFormat="1" ht="43.2" x14ac:dyDescent="0.3">
      <c r="A26" s="76">
        <f t="shared" si="0"/>
        <v>1.05</v>
      </c>
      <c r="B26" s="84" t="s">
        <v>92</v>
      </c>
      <c r="C26" s="71" t="s">
        <v>14</v>
      </c>
      <c r="D26" s="73"/>
      <c r="E26" s="83" t="s">
        <v>82</v>
      </c>
      <c r="G26" s="70"/>
    </row>
    <row r="27" spans="1:7" s="74" customFormat="1" ht="100.8" x14ac:dyDescent="0.3">
      <c r="A27" s="76">
        <f t="shared" si="0"/>
        <v>1.06</v>
      </c>
      <c r="B27" s="81" t="s">
        <v>95</v>
      </c>
      <c r="C27" s="71" t="str">
        <f>IF(OR(D26="", D26="Yes"), "Mandatory", "No response required")</f>
        <v>Mandatory</v>
      </c>
      <c r="D27" s="73"/>
      <c r="E27" s="75" t="s">
        <v>28</v>
      </c>
      <c r="G27" s="70" t="s">
        <v>26</v>
      </c>
    </row>
    <row r="28" spans="1:7" s="74" customFormat="1" ht="43.2" x14ac:dyDescent="0.3">
      <c r="A28" s="76">
        <f t="shared" si="0"/>
        <v>1.07</v>
      </c>
      <c r="B28" s="84" t="s">
        <v>96</v>
      </c>
      <c r="C28" s="71" t="s">
        <v>14</v>
      </c>
      <c r="D28" s="73"/>
      <c r="E28" s="83" t="s">
        <v>82</v>
      </c>
      <c r="G28" s="70"/>
    </row>
    <row r="29" spans="1:7" s="74" customFormat="1" ht="131.25" customHeight="1" x14ac:dyDescent="0.3">
      <c r="A29" s="76">
        <f t="shared" si="0"/>
        <v>1.08</v>
      </c>
      <c r="B29" s="81" t="s">
        <v>93</v>
      </c>
      <c r="C29" s="71" t="str">
        <f>IF(OR(D28="", D28="Yes"), "Mandatory", "No response required")</f>
        <v>Mandatory</v>
      </c>
      <c r="D29" s="73"/>
      <c r="E29" s="75" t="s">
        <v>28</v>
      </c>
      <c r="G29" s="70" t="s">
        <v>26</v>
      </c>
    </row>
    <row r="30" spans="1:7" s="74" customFormat="1" ht="43.2" x14ac:dyDescent="0.3">
      <c r="A30" s="76">
        <f t="shared" si="0"/>
        <v>1.0900000000000001</v>
      </c>
      <c r="B30" s="81" t="s">
        <v>100</v>
      </c>
      <c r="C30" s="71" t="s">
        <v>14</v>
      </c>
      <c r="D30" s="73"/>
      <c r="E30" s="83" t="s">
        <v>82</v>
      </c>
      <c r="G30" s="70"/>
    </row>
    <row r="31" spans="1:7" s="74" customFormat="1" ht="100.8" x14ac:dyDescent="0.3">
      <c r="A31" s="76">
        <f t="shared" si="0"/>
        <v>1.1000000000000001</v>
      </c>
      <c r="B31" s="81" t="s">
        <v>97</v>
      </c>
      <c r="C31" s="71" t="str">
        <f>IF(OR(D30="", D30="Yes"), "Mandatory", "No response required")</f>
        <v>Mandatory</v>
      </c>
      <c r="D31" s="73"/>
      <c r="E31" s="75"/>
      <c r="G31" s="70"/>
    </row>
    <row r="32" spans="1:7" s="74" customFormat="1" ht="43.2" x14ac:dyDescent="0.3">
      <c r="A32" s="76">
        <f t="shared" si="0"/>
        <v>1.1100000000000001</v>
      </c>
      <c r="B32" s="81" t="s">
        <v>99</v>
      </c>
      <c r="C32" s="71" t="s">
        <v>14</v>
      </c>
      <c r="D32" s="73"/>
      <c r="E32" s="83" t="s">
        <v>82</v>
      </c>
      <c r="G32" s="70"/>
    </row>
    <row r="33" spans="1:7" s="74" customFormat="1" ht="43.2" x14ac:dyDescent="0.3">
      <c r="A33" s="76">
        <f t="shared" si="0"/>
        <v>1.1200000000000001</v>
      </c>
      <c r="B33" s="81" t="s">
        <v>98</v>
      </c>
      <c r="C33" s="71" t="str">
        <f>IF(OR(D32="", D32="Yes"), "Mandatory", "No response required")</f>
        <v>Mandatory</v>
      </c>
      <c r="D33" s="73"/>
      <c r="E33" s="75" t="s">
        <v>28</v>
      </c>
      <c r="G33" s="70" t="s">
        <v>26</v>
      </c>
    </row>
    <row r="34" spans="1:7" s="74" customFormat="1" ht="43.2" x14ac:dyDescent="0.3">
      <c r="A34" s="76">
        <f t="shared" si="0"/>
        <v>1.1300000000000001</v>
      </c>
      <c r="B34" s="81" t="s">
        <v>101</v>
      </c>
      <c r="C34" s="71" t="s">
        <v>14</v>
      </c>
      <c r="D34" s="73"/>
      <c r="E34" s="83" t="s">
        <v>82</v>
      </c>
      <c r="G34" s="70"/>
    </row>
    <row r="35" spans="1:7" s="74" customFormat="1" ht="158.4" x14ac:dyDescent="0.3">
      <c r="A35" s="76">
        <f t="shared" si="0"/>
        <v>1.1400000000000001</v>
      </c>
      <c r="B35" s="81" t="s">
        <v>102</v>
      </c>
      <c r="C35" s="71" t="str">
        <f>IF(OR(D34="", D34="Yes"), "Mandatory", "No response required")</f>
        <v>Mandatory</v>
      </c>
      <c r="D35" s="73"/>
      <c r="E35" s="75" t="s">
        <v>28</v>
      </c>
      <c r="G35" s="70" t="s">
        <v>26</v>
      </c>
    </row>
    <row r="36" spans="1:7" s="74" customFormat="1" ht="172.8" x14ac:dyDescent="0.3">
      <c r="A36" s="76">
        <f t="shared" si="0"/>
        <v>1.1500000000000001</v>
      </c>
      <c r="B36" s="80" t="s">
        <v>103</v>
      </c>
      <c r="C36" s="71" t="str">
        <f>IF(OR(D34="", D34="Yes"), "Mandatory", "No response required")</f>
        <v>Mandatory</v>
      </c>
      <c r="D36" s="73"/>
      <c r="E36" s="82" t="s">
        <v>79</v>
      </c>
      <c r="G36" s="70" t="s">
        <v>26</v>
      </c>
    </row>
    <row r="37" spans="1:7" s="74" customFormat="1" ht="43.2" x14ac:dyDescent="0.3">
      <c r="A37" s="76">
        <f t="shared" si="0"/>
        <v>1.1600000000000001</v>
      </c>
      <c r="B37" s="81" t="s">
        <v>104</v>
      </c>
      <c r="C37" s="71" t="s">
        <v>14</v>
      </c>
      <c r="D37" s="73"/>
      <c r="E37" s="83" t="s">
        <v>82</v>
      </c>
      <c r="G37" s="70" t="s">
        <v>26</v>
      </c>
    </row>
    <row r="38" spans="1:7" s="74" customFormat="1" ht="129.6" x14ac:dyDescent="0.3">
      <c r="A38" s="76">
        <f t="shared" si="0"/>
        <v>1.1700000000000002</v>
      </c>
      <c r="B38" s="81" t="s">
        <v>105</v>
      </c>
      <c r="C38" s="71" t="str">
        <f>IF(OR(D37="", D37="Yes"), "Mandatory", "No response required")</f>
        <v>Mandatory</v>
      </c>
      <c r="D38" s="73"/>
      <c r="E38" s="75" t="s">
        <v>28</v>
      </c>
      <c r="G38" s="70" t="s">
        <v>26</v>
      </c>
    </row>
    <row r="39" spans="1:7" s="74" customFormat="1" ht="43.2" x14ac:dyDescent="0.3">
      <c r="A39" s="76">
        <f t="shared" si="0"/>
        <v>1.1800000000000002</v>
      </c>
      <c r="B39" s="81" t="s">
        <v>106</v>
      </c>
      <c r="C39" s="71" t="s">
        <v>14</v>
      </c>
      <c r="D39" s="73"/>
      <c r="E39" s="83" t="s">
        <v>82</v>
      </c>
      <c r="G39" s="70" t="s">
        <v>26</v>
      </c>
    </row>
    <row r="40" spans="1:7" s="74" customFormat="1" ht="100.8" x14ac:dyDescent="0.3">
      <c r="A40" s="76">
        <f t="shared" si="0"/>
        <v>1.1900000000000002</v>
      </c>
      <c r="B40" s="81" t="s">
        <v>83</v>
      </c>
      <c r="C40" s="71" t="str">
        <f>IF(OR(D39="", D39="Yes"), "Mandatory", "No response required")</f>
        <v>Mandatory</v>
      </c>
      <c r="D40" s="73"/>
      <c r="E40" s="75" t="s">
        <v>28</v>
      </c>
      <c r="G40" s="70" t="s">
        <v>26</v>
      </c>
    </row>
    <row r="41" spans="1:7" s="74" customFormat="1" ht="105" customHeight="1" x14ac:dyDescent="0.3">
      <c r="A41" s="76">
        <f t="shared" si="0"/>
        <v>1.2000000000000002</v>
      </c>
      <c r="B41" s="81" t="s">
        <v>107</v>
      </c>
      <c r="C41" s="71" t="s">
        <v>14</v>
      </c>
      <c r="D41" s="73"/>
      <c r="E41" s="83" t="s">
        <v>82</v>
      </c>
      <c r="G41" s="70" t="s">
        <v>26</v>
      </c>
    </row>
    <row r="42" spans="1:7" s="74" customFormat="1" ht="119.25" customHeight="1" x14ac:dyDescent="0.3">
      <c r="A42" s="76">
        <f t="shared" si="0"/>
        <v>1.2100000000000002</v>
      </c>
      <c r="B42" s="81" t="s">
        <v>110</v>
      </c>
      <c r="C42" s="71" t="str">
        <f>IF(OR(D41="", D41="Yes"), "Mandatory", "No response required")</f>
        <v>Mandatory</v>
      </c>
      <c r="D42" s="73"/>
      <c r="E42" s="75" t="s">
        <v>28</v>
      </c>
      <c r="G42" s="70" t="s">
        <v>26</v>
      </c>
    </row>
    <row r="43" spans="1:7" s="74" customFormat="1" ht="43.2" x14ac:dyDescent="0.3">
      <c r="A43" s="76">
        <f t="shared" si="0"/>
        <v>1.2200000000000002</v>
      </c>
      <c r="B43" s="80" t="s">
        <v>108</v>
      </c>
      <c r="C43" s="71" t="s">
        <v>14</v>
      </c>
      <c r="D43" s="73"/>
      <c r="E43" s="83" t="s">
        <v>82</v>
      </c>
      <c r="G43" s="70" t="s">
        <v>26</v>
      </c>
    </row>
    <row r="44" spans="1:7" s="74" customFormat="1" ht="100.8" x14ac:dyDescent="0.3">
      <c r="A44" s="76">
        <f t="shared" si="0"/>
        <v>1.2300000000000002</v>
      </c>
      <c r="B44" s="80" t="s">
        <v>109</v>
      </c>
      <c r="C44" s="71" t="str">
        <f>IF(OR(D43="", D43="Yes"), "Mandatory", "No response required")</f>
        <v>Mandatory</v>
      </c>
      <c r="D44" s="73"/>
      <c r="E44" s="75" t="s">
        <v>28</v>
      </c>
      <c r="G44" s="70" t="s">
        <v>26</v>
      </c>
    </row>
    <row r="45" spans="1:7" s="74" customFormat="1" ht="43.2" x14ac:dyDescent="0.3">
      <c r="A45" s="76">
        <f t="shared" si="0"/>
        <v>1.2400000000000002</v>
      </c>
      <c r="B45" s="81" t="s">
        <v>111</v>
      </c>
      <c r="C45" s="73" t="s">
        <v>27</v>
      </c>
      <c r="D45" s="73"/>
      <c r="E45" s="83" t="s">
        <v>82</v>
      </c>
      <c r="G45" s="70" t="s">
        <v>26</v>
      </c>
    </row>
    <row r="46" spans="1:7" s="74" customFormat="1" ht="86.4" x14ac:dyDescent="0.3">
      <c r="A46" s="76">
        <f t="shared" si="0"/>
        <v>1.2500000000000002</v>
      </c>
      <c r="B46" s="81" t="s">
        <v>112</v>
      </c>
      <c r="C46" s="71" t="str">
        <f>IF(D45="", "Preferred", IF(D45="Yes", "Mandatory", "No response required"))</f>
        <v>Preferred</v>
      </c>
      <c r="D46" s="73"/>
      <c r="E46" s="75" t="s">
        <v>28</v>
      </c>
      <c r="G46" s="70" t="s">
        <v>26</v>
      </c>
    </row>
    <row r="47" spans="1:7" s="74" customFormat="1" ht="43.2" x14ac:dyDescent="0.3">
      <c r="A47" s="76">
        <f t="shared" si="0"/>
        <v>1.2600000000000002</v>
      </c>
      <c r="B47" s="81" t="s">
        <v>113</v>
      </c>
      <c r="C47" s="73" t="s">
        <v>27</v>
      </c>
      <c r="D47" s="73"/>
      <c r="E47" s="83" t="s">
        <v>82</v>
      </c>
      <c r="G47" s="70" t="s">
        <v>26</v>
      </c>
    </row>
    <row r="48" spans="1:7" s="74" customFormat="1" ht="172.8" x14ac:dyDescent="0.3">
      <c r="A48" s="76">
        <f t="shared" si="0"/>
        <v>1.2700000000000002</v>
      </c>
      <c r="B48" s="81" t="s">
        <v>115</v>
      </c>
      <c r="C48" s="71" t="str">
        <f>IF(D47="", "Preferred", IF(D47="Yes", "Mandatory", "No response required"))</f>
        <v>Preferred</v>
      </c>
      <c r="D48" s="73"/>
      <c r="E48" s="75" t="s">
        <v>28</v>
      </c>
      <c r="G48" s="70" t="s">
        <v>26</v>
      </c>
    </row>
    <row r="49" spans="1:7" s="74" customFormat="1" ht="43.2" x14ac:dyDescent="0.3">
      <c r="A49" s="76">
        <f t="shared" si="0"/>
        <v>1.2800000000000002</v>
      </c>
      <c r="B49" s="81" t="s">
        <v>114</v>
      </c>
      <c r="C49" s="71" t="s">
        <v>27</v>
      </c>
      <c r="D49" s="73"/>
      <c r="E49" s="83" t="s">
        <v>82</v>
      </c>
      <c r="G49" s="70" t="s">
        <v>26</v>
      </c>
    </row>
    <row r="50" spans="1:7" s="74" customFormat="1" ht="201.6" x14ac:dyDescent="0.3">
      <c r="A50" s="76">
        <f t="shared" si="0"/>
        <v>1.2900000000000003</v>
      </c>
      <c r="B50" s="81" t="s">
        <v>118</v>
      </c>
      <c r="C50" s="71" t="str">
        <f>IF(D49="", "Preferred", IF(D49="Yes", "Mandatory", "No response required"))</f>
        <v>Preferred</v>
      </c>
      <c r="D50" s="73"/>
      <c r="E50" s="75" t="s">
        <v>28</v>
      </c>
      <c r="G50" s="70" t="s">
        <v>26</v>
      </c>
    </row>
    <row r="51" spans="1:7" s="74" customFormat="1" ht="43.2" x14ac:dyDescent="0.3">
      <c r="A51" s="76">
        <f t="shared" si="0"/>
        <v>1.3000000000000003</v>
      </c>
      <c r="B51" s="81" t="s">
        <v>116</v>
      </c>
      <c r="C51" s="71" t="s">
        <v>27</v>
      </c>
      <c r="D51" s="73"/>
      <c r="E51" s="83" t="s">
        <v>82</v>
      </c>
      <c r="G51" s="70" t="s">
        <v>26</v>
      </c>
    </row>
    <row r="52" spans="1:7" s="74" customFormat="1" ht="158.4" x14ac:dyDescent="0.3">
      <c r="A52" s="76">
        <f t="shared" si="0"/>
        <v>1.3100000000000003</v>
      </c>
      <c r="B52" s="81" t="s">
        <v>117</v>
      </c>
      <c r="C52" s="71" t="str">
        <f>IF(D51="", "Preferred", IF(D51="Yes", "Mandatory", "No response required"))</f>
        <v>Preferred</v>
      </c>
      <c r="D52" s="73"/>
      <c r="E52" s="75" t="s">
        <v>28</v>
      </c>
      <c r="G52" s="70" t="s">
        <v>26</v>
      </c>
    </row>
    <row r="53" spans="1:7" s="74" customFormat="1" ht="43.2" x14ac:dyDescent="0.3">
      <c r="A53" s="76">
        <f t="shared" si="0"/>
        <v>1.3200000000000003</v>
      </c>
      <c r="B53" s="80" t="s">
        <v>120</v>
      </c>
      <c r="C53" s="71" t="s">
        <v>27</v>
      </c>
      <c r="D53" s="73"/>
      <c r="E53" s="83" t="s">
        <v>82</v>
      </c>
      <c r="G53" s="70" t="s">
        <v>26</v>
      </c>
    </row>
    <row r="54" spans="1:7" s="74" customFormat="1" ht="172.8" x14ac:dyDescent="0.3">
      <c r="A54" s="76">
        <f t="shared" si="0"/>
        <v>1.3300000000000003</v>
      </c>
      <c r="B54" s="80" t="s">
        <v>121</v>
      </c>
      <c r="C54" s="71" t="str">
        <f>IF(D53="", "Preferred", IF(D53="Yes", "Mandatory", "No response required"))</f>
        <v>Preferred</v>
      </c>
      <c r="D54" s="73"/>
      <c r="E54" s="75" t="s">
        <v>28</v>
      </c>
      <c r="G54" s="70" t="s">
        <v>26</v>
      </c>
    </row>
    <row r="55" spans="1:7" s="74" customFormat="1" ht="57.6" x14ac:dyDescent="0.3">
      <c r="A55" s="77">
        <v>2</v>
      </c>
      <c r="B55" s="83" t="s">
        <v>140</v>
      </c>
      <c r="C55" s="77"/>
      <c r="D55" s="78"/>
      <c r="E55" s="79"/>
      <c r="G55" s="70" t="s">
        <v>26</v>
      </c>
    </row>
    <row r="56" spans="1:7" s="74" customFormat="1" ht="28.8" x14ac:dyDescent="0.3">
      <c r="A56" s="71">
        <f>A72+0.01</f>
        <v>2.1699999999999964</v>
      </c>
      <c r="B56" s="12" t="s">
        <v>122</v>
      </c>
      <c r="C56" s="71" t="s">
        <v>21</v>
      </c>
      <c r="D56" s="73"/>
      <c r="E56" s="83" t="s">
        <v>82</v>
      </c>
      <c r="G56" s="70" t="s">
        <v>26</v>
      </c>
    </row>
    <row r="57" spans="1:7" s="74" customFormat="1" ht="144" x14ac:dyDescent="0.3">
      <c r="A57" s="71">
        <f>A55+0.01</f>
        <v>2.0099999999999998</v>
      </c>
      <c r="B57" s="86" t="s">
        <v>123</v>
      </c>
      <c r="C57" s="71" t="s">
        <v>21</v>
      </c>
      <c r="D57" s="73"/>
      <c r="E57" s="75" t="s">
        <v>28</v>
      </c>
      <c r="G57" s="70" t="s">
        <v>26</v>
      </c>
    </row>
    <row r="58" spans="1:7" s="74" customFormat="1" ht="43.2" x14ac:dyDescent="0.3">
      <c r="A58" s="71">
        <f t="shared" ref="A58:A72" si="1">A57+0.01</f>
        <v>2.0199999999999996</v>
      </c>
      <c r="B58" s="81" t="s">
        <v>124</v>
      </c>
      <c r="C58" s="71" t="s">
        <v>21</v>
      </c>
      <c r="D58" s="73"/>
      <c r="E58" s="75" t="s">
        <v>28</v>
      </c>
      <c r="G58" s="70" t="s">
        <v>26</v>
      </c>
    </row>
    <row r="59" spans="1:7" s="74" customFormat="1" ht="172.8" x14ac:dyDescent="0.3">
      <c r="A59" s="71">
        <f t="shared" si="1"/>
        <v>2.0299999999999994</v>
      </c>
      <c r="B59" s="81" t="s">
        <v>125</v>
      </c>
      <c r="C59" s="71" t="s">
        <v>21</v>
      </c>
      <c r="D59" s="73"/>
      <c r="E59" s="75" t="s">
        <v>28</v>
      </c>
      <c r="G59" s="70" t="s">
        <v>26</v>
      </c>
    </row>
    <row r="60" spans="1:7" s="74" customFormat="1" ht="172.8" x14ac:dyDescent="0.3">
      <c r="A60" s="71">
        <f t="shared" si="1"/>
        <v>2.0399999999999991</v>
      </c>
      <c r="B60" s="80" t="s">
        <v>126</v>
      </c>
      <c r="C60" s="71" t="str">
        <f>IF(OR(D59="", D59="Yes"), "Mandatory", "No response required")</f>
        <v>Mandatory</v>
      </c>
      <c r="D60" s="73"/>
      <c r="E60" s="82" t="s">
        <v>79</v>
      </c>
      <c r="G60" s="70" t="s">
        <v>26</v>
      </c>
    </row>
    <row r="61" spans="1:7" s="74" customFormat="1" ht="144" x14ac:dyDescent="0.3">
      <c r="A61" s="71">
        <f t="shared" si="1"/>
        <v>2.0499999999999989</v>
      </c>
      <c r="B61" s="81" t="s">
        <v>127</v>
      </c>
      <c r="C61" s="71" t="s">
        <v>21</v>
      </c>
      <c r="D61" s="73"/>
      <c r="E61" s="75" t="s">
        <v>28</v>
      </c>
      <c r="G61" s="70" t="s">
        <v>26</v>
      </c>
    </row>
    <row r="62" spans="1:7" s="74" customFormat="1" ht="100.8" x14ac:dyDescent="0.3">
      <c r="A62" s="71">
        <f t="shared" si="1"/>
        <v>2.0599999999999987</v>
      </c>
      <c r="B62" s="81" t="s">
        <v>84</v>
      </c>
      <c r="C62" s="71" t="s">
        <v>21</v>
      </c>
      <c r="D62" s="73"/>
      <c r="E62" s="75" t="s">
        <v>28</v>
      </c>
      <c r="G62" s="70" t="s">
        <v>26</v>
      </c>
    </row>
    <row r="63" spans="1:7" s="74" customFormat="1" ht="100.8" x14ac:dyDescent="0.3">
      <c r="A63" s="71">
        <f t="shared" si="1"/>
        <v>2.0699999999999985</v>
      </c>
      <c r="B63" s="81" t="s">
        <v>128</v>
      </c>
      <c r="C63" s="71" t="s">
        <v>21</v>
      </c>
      <c r="D63" s="73"/>
      <c r="E63" s="75" t="s">
        <v>28</v>
      </c>
      <c r="G63" s="70" t="s">
        <v>26</v>
      </c>
    </row>
    <row r="64" spans="1:7" s="74" customFormat="1" ht="129.6" x14ac:dyDescent="0.3">
      <c r="A64" s="71">
        <f t="shared" si="1"/>
        <v>2.0799999999999983</v>
      </c>
      <c r="B64" s="86" t="s">
        <v>129</v>
      </c>
      <c r="C64" s="71" t="s">
        <v>21</v>
      </c>
      <c r="D64" s="73"/>
      <c r="E64" s="75" t="s">
        <v>28</v>
      </c>
      <c r="G64" s="70" t="s">
        <v>26</v>
      </c>
    </row>
    <row r="65" spans="1:7" s="74" customFormat="1" ht="57.6" x14ac:dyDescent="0.3">
      <c r="A65" s="71">
        <f t="shared" si="1"/>
        <v>2.0899999999999981</v>
      </c>
      <c r="B65" s="81" t="s">
        <v>130</v>
      </c>
      <c r="C65" s="71" t="s">
        <v>21</v>
      </c>
      <c r="D65" s="73"/>
      <c r="E65" s="75" t="s">
        <v>28</v>
      </c>
      <c r="G65" s="70" t="s">
        <v>26</v>
      </c>
    </row>
    <row r="66" spans="1:7" s="74" customFormat="1" ht="144" x14ac:dyDescent="0.3">
      <c r="A66" s="71">
        <f t="shared" si="1"/>
        <v>2.0999999999999979</v>
      </c>
      <c r="B66" s="12" t="s">
        <v>131</v>
      </c>
      <c r="C66" s="71" t="s">
        <v>21</v>
      </c>
      <c r="D66" s="73"/>
      <c r="E66" s="75" t="s">
        <v>28</v>
      </c>
      <c r="G66" s="70" t="s">
        <v>26</v>
      </c>
    </row>
    <row r="67" spans="1:7" s="74" customFormat="1" ht="100.8" x14ac:dyDescent="0.3">
      <c r="A67" s="71">
        <f t="shared" si="1"/>
        <v>2.1099999999999977</v>
      </c>
      <c r="B67" s="12" t="s">
        <v>132</v>
      </c>
      <c r="C67" s="71" t="s">
        <v>21</v>
      </c>
      <c r="D67" s="73"/>
      <c r="E67" s="75" t="s">
        <v>28</v>
      </c>
      <c r="G67" s="70" t="s">
        <v>26</v>
      </c>
    </row>
    <row r="68" spans="1:7" s="74" customFormat="1" ht="115.2" x14ac:dyDescent="0.3">
      <c r="A68" s="71">
        <f t="shared" si="1"/>
        <v>2.1199999999999974</v>
      </c>
      <c r="B68" s="12" t="s">
        <v>133</v>
      </c>
      <c r="C68" s="71" t="s">
        <v>21</v>
      </c>
      <c r="D68" s="73"/>
      <c r="E68" s="75" t="s">
        <v>28</v>
      </c>
      <c r="G68" s="70" t="s">
        <v>26</v>
      </c>
    </row>
    <row r="69" spans="1:7" s="74" customFormat="1" ht="100.8" x14ac:dyDescent="0.3">
      <c r="A69" s="71">
        <f t="shared" si="1"/>
        <v>2.1299999999999972</v>
      </c>
      <c r="B69" s="81" t="s">
        <v>134</v>
      </c>
      <c r="C69" s="71" t="s">
        <v>27</v>
      </c>
      <c r="D69" s="73"/>
      <c r="E69" s="75" t="s">
        <v>28</v>
      </c>
      <c r="G69" s="70" t="s">
        <v>26</v>
      </c>
    </row>
    <row r="70" spans="1:7" s="74" customFormat="1" ht="187.2" x14ac:dyDescent="0.3">
      <c r="A70" s="71">
        <f t="shared" si="1"/>
        <v>2.139999999999997</v>
      </c>
      <c r="B70" s="81" t="s">
        <v>135</v>
      </c>
      <c r="C70" s="71" t="s">
        <v>27</v>
      </c>
      <c r="D70" s="73"/>
      <c r="E70" s="75" t="s">
        <v>28</v>
      </c>
      <c r="G70" s="70" t="s">
        <v>26</v>
      </c>
    </row>
    <row r="71" spans="1:7" s="74" customFormat="1" ht="112.5" customHeight="1" x14ac:dyDescent="0.3">
      <c r="A71" s="71">
        <f t="shared" si="1"/>
        <v>2.1499999999999968</v>
      </c>
      <c r="B71" s="81" t="s">
        <v>136</v>
      </c>
      <c r="C71" s="71" t="s">
        <v>27</v>
      </c>
      <c r="D71" s="73"/>
      <c r="E71" s="75" t="s">
        <v>28</v>
      </c>
      <c r="G71" s="70" t="s">
        <v>26</v>
      </c>
    </row>
    <row r="72" spans="1:7" s="74" customFormat="1" ht="187.2" x14ac:dyDescent="0.3">
      <c r="A72" s="71">
        <f t="shared" si="1"/>
        <v>2.1599999999999966</v>
      </c>
      <c r="B72" s="87" t="s">
        <v>119</v>
      </c>
      <c r="C72" s="71" t="s">
        <v>27</v>
      </c>
      <c r="D72" s="73"/>
      <c r="E72" s="75" t="s">
        <v>28</v>
      </c>
      <c r="G72" s="70" t="s">
        <v>26</v>
      </c>
    </row>
    <row r="73" spans="1:7" s="74" customFormat="1" ht="28.8" x14ac:dyDescent="0.3">
      <c r="A73" s="77">
        <v>3</v>
      </c>
      <c r="B73" s="83" t="s">
        <v>141</v>
      </c>
      <c r="C73" s="77"/>
      <c r="D73" s="78"/>
      <c r="E73" s="79"/>
      <c r="G73" s="70" t="s">
        <v>26</v>
      </c>
    </row>
    <row r="74" spans="1:7" s="74" customFormat="1" ht="28.8" x14ac:dyDescent="0.3">
      <c r="A74" s="71">
        <f>A73+0.01</f>
        <v>3.01</v>
      </c>
      <c r="B74" s="84" t="s">
        <v>137</v>
      </c>
      <c r="C74" s="71" t="s">
        <v>21</v>
      </c>
      <c r="D74" s="73"/>
      <c r="E74" s="83" t="s">
        <v>82</v>
      </c>
      <c r="G74" s="70" t="s">
        <v>26</v>
      </c>
    </row>
    <row r="75" spans="1:7" s="74" customFormat="1" ht="43.2" x14ac:dyDescent="0.3">
      <c r="A75" s="71">
        <f>A74+0.01</f>
        <v>3.0199999999999996</v>
      </c>
      <c r="B75" s="85" t="s">
        <v>85</v>
      </c>
      <c r="C75" s="88" t="s">
        <v>21</v>
      </c>
      <c r="D75" s="73"/>
      <c r="E75" s="75" t="s">
        <v>28</v>
      </c>
      <c r="G75" s="70" t="s">
        <v>26</v>
      </c>
    </row>
    <row r="76" spans="1:7" s="74" customFormat="1" ht="57.6" x14ac:dyDescent="0.3">
      <c r="A76" s="71">
        <f t="shared" ref="A76:A79" si="2">A75+0.01</f>
        <v>3.0299999999999994</v>
      </c>
      <c r="B76" s="85" t="s">
        <v>86</v>
      </c>
      <c r="C76" s="88" t="s">
        <v>21</v>
      </c>
      <c r="D76" s="73"/>
      <c r="E76" s="75" t="s">
        <v>28</v>
      </c>
      <c r="G76" s="70" t="s">
        <v>26</v>
      </c>
    </row>
    <row r="77" spans="1:7" s="74" customFormat="1" x14ac:dyDescent="0.3">
      <c r="A77" s="71">
        <f t="shared" si="2"/>
        <v>3.0399999999999991</v>
      </c>
      <c r="B77" s="85" t="s">
        <v>80</v>
      </c>
      <c r="C77" s="88" t="s">
        <v>21</v>
      </c>
      <c r="D77" s="73"/>
      <c r="E77" s="75" t="s">
        <v>28</v>
      </c>
      <c r="G77" s="70" t="s">
        <v>26</v>
      </c>
    </row>
    <row r="78" spans="1:7" s="74" customFormat="1" ht="45" customHeight="1" x14ac:dyDescent="0.3">
      <c r="A78" s="71">
        <f t="shared" si="2"/>
        <v>3.0499999999999989</v>
      </c>
      <c r="B78" s="85" t="s">
        <v>87</v>
      </c>
      <c r="C78" s="88" t="s">
        <v>27</v>
      </c>
      <c r="D78" s="73"/>
      <c r="E78" s="75" t="s">
        <v>28</v>
      </c>
      <c r="G78" s="70" t="s">
        <v>26</v>
      </c>
    </row>
    <row r="79" spans="1:7" s="74" customFormat="1" x14ac:dyDescent="0.3">
      <c r="A79" s="71">
        <f t="shared" si="2"/>
        <v>3.0599999999999987</v>
      </c>
      <c r="B79" s="72" t="s">
        <v>81</v>
      </c>
      <c r="C79" s="88" t="s">
        <v>27</v>
      </c>
      <c r="D79" s="73"/>
      <c r="E79" s="75" t="s">
        <v>28</v>
      </c>
      <c r="G79" s="70" t="s">
        <v>26</v>
      </c>
    </row>
    <row r="80" spans="1:7" s="74" customFormat="1" ht="28.8" x14ac:dyDescent="0.3">
      <c r="A80" s="77">
        <v>4</v>
      </c>
      <c r="B80" s="83" t="s">
        <v>142</v>
      </c>
      <c r="C80" s="77"/>
      <c r="D80" s="78"/>
      <c r="E80" s="79"/>
      <c r="G80" s="70" t="s">
        <v>26</v>
      </c>
    </row>
    <row r="81" spans="1:7" s="74" customFormat="1" ht="28.8" x14ac:dyDescent="0.3">
      <c r="A81" s="71">
        <f>A80+0.01</f>
        <v>4.01</v>
      </c>
      <c r="B81" s="84" t="s">
        <v>137</v>
      </c>
      <c r="C81" s="71" t="s">
        <v>21</v>
      </c>
      <c r="D81" s="73"/>
      <c r="E81" s="83" t="s">
        <v>82</v>
      </c>
      <c r="G81" s="70" t="s">
        <v>26</v>
      </c>
    </row>
    <row r="82" spans="1:7" s="74" customFormat="1" ht="201.6" x14ac:dyDescent="0.3">
      <c r="A82" s="71">
        <f>A81+0.01</f>
        <v>4.0199999999999996</v>
      </c>
      <c r="B82" s="84" t="s">
        <v>88</v>
      </c>
      <c r="C82" s="71" t="s">
        <v>21</v>
      </c>
      <c r="D82" s="73"/>
      <c r="E82" s="75" t="s">
        <v>28</v>
      </c>
      <c r="G82" s="70" t="s">
        <v>26</v>
      </c>
    </row>
    <row r="83" spans="1:7" s="74" customFormat="1" ht="28.8" x14ac:dyDescent="0.3">
      <c r="A83" s="77">
        <v>5</v>
      </c>
      <c r="B83" s="83" t="s">
        <v>143</v>
      </c>
      <c r="C83" s="77"/>
      <c r="D83" s="78"/>
      <c r="E83" s="79"/>
      <c r="G83" s="70" t="s">
        <v>26</v>
      </c>
    </row>
    <row r="84" spans="1:7" s="74" customFormat="1" ht="28.8" x14ac:dyDescent="0.3">
      <c r="A84" s="71">
        <f>A83+0.01</f>
        <v>5.01</v>
      </c>
      <c r="B84" s="84" t="s">
        <v>137</v>
      </c>
      <c r="C84" s="71" t="s">
        <v>21</v>
      </c>
      <c r="D84" s="73"/>
      <c r="E84" s="83" t="s">
        <v>82</v>
      </c>
      <c r="G84" s="70" t="s">
        <v>26</v>
      </c>
    </row>
    <row r="85" spans="1:7" s="74" customFormat="1" ht="86.4" x14ac:dyDescent="0.3">
      <c r="A85" s="71">
        <f>A84+0.01</f>
        <v>5.0199999999999996</v>
      </c>
      <c r="B85" s="72" t="s">
        <v>89</v>
      </c>
      <c r="C85" s="71" t="s">
        <v>21</v>
      </c>
      <c r="D85" s="73"/>
      <c r="E85" s="75" t="s">
        <v>28</v>
      </c>
      <c r="G85" s="70" t="s">
        <v>26</v>
      </c>
    </row>
    <row r="86" spans="1:7" s="74" customFormat="1" ht="158.4" x14ac:dyDescent="0.3">
      <c r="A86" s="71">
        <f t="shared" ref="A86" si="3">A85+0.01</f>
        <v>5.0299999999999994</v>
      </c>
      <c r="B86" s="17" t="s">
        <v>90</v>
      </c>
      <c r="C86" s="17" t="s">
        <v>21</v>
      </c>
      <c r="D86" s="73"/>
      <c r="E86" s="82" t="s">
        <v>79</v>
      </c>
      <c r="G86" s="70" t="s">
        <v>26</v>
      </c>
    </row>
    <row r="87" spans="1:7" x14ac:dyDescent="0.3"/>
  </sheetData>
  <sheetProtection algorithmName="SHA-512" hashValue="H92gfIDc6pehXjL5/P+KOmbV0pAgaf1J2FSekaedaHnwAcn6H/TN1koC46DmQqdhxkmTWdk0Vl2yTeD0Iajncg==" saltValue="3W14TZZb3PLxaeZpvvNi7g==" spinCount="100000" sheet="1" formatColumns="0" formatRows="0" insertHyperlinks="0"/>
  <protectedRanges>
    <protectedRange sqref="D84:E86" name="Travel eVisa"/>
    <protectedRange sqref="D74:E79" name="Travel Assistant Chatbot"/>
    <protectedRange sqref="D22:E54" name="Travel Management System"/>
    <protectedRange sqref="D56:E72" name="Travel Management System Operations"/>
    <protectedRange sqref="D81:E82" name="Travel Industry Analytics"/>
  </protectedRanges>
  <mergeCells count="2">
    <mergeCell ref="A6:E6"/>
    <mergeCell ref="A5:E5"/>
  </mergeCells>
  <conditionalFormatting sqref="D22:D54 D56:D72 D74:D79 D81:D82 D84:D86">
    <cfRule type="expression" dxfId="8" priority="18">
      <formula>(AND(C22="Mandatory",D22="No"))</formula>
    </cfRule>
    <cfRule type="containsBlanks" dxfId="7" priority="22">
      <formula>LEN(TRIM(D22))=0</formula>
    </cfRule>
  </conditionalFormatting>
  <conditionalFormatting sqref="D22:D86">
    <cfRule type="expression" dxfId="6" priority="1">
      <formula>(AND(C22="Mandatory",D22="NA"))</formula>
    </cfRule>
  </conditionalFormatting>
  <conditionalFormatting sqref="E1:E1048576">
    <cfRule type="expression" dxfId="5" priority="2">
      <formula>"&lt;Leave as blank as no remarks are required&gt;"</formula>
    </cfRule>
  </conditionalFormatting>
  <hyperlinks>
    <hyperlink ref="B14" location="'Solution Category Requirements'!A21" display="Travel Management System (E-Commerce)" xr:uid="{28CC950D-1EC3-4975-BF1F-B01276F15315}"/>
    <hyperlink ref="B15" location="'Solution Category Requirements'!A55" display="Travel Management System (Operations)" xr:uid="{4DBDDF32-9D42-463D-8BCF-FFB733565E46}"/>
    <hyperlink ref="B16" location="'Solution Category Requirements'!A73" display="Travel Assistant Chatbot" xr:uid="{C4166350-C8B5-4C48-ADA5-F36B0C536161}"/>
    <hyperlink ref="B17" location="'Solution Category Requirements'!A80" display="Travel Industry Analytics" xr:uid="{E2C89F99-B7D9-4E00-990C-5E4AF22F6234}"/>
    <hyperlink ref="B18" location="'Solution Category Requirements'!A83" display="Travel eVisa " xr:uid="{0483A33F-8B81-4786-B4FD-A284CE5106CB}"/>
    <hyperlink ref="A1" r:id="rId1" xr:uid="{0FF87E3E-A343-461F-BC2B-14D661C17F65}"/>
    <hyperlink ref="G23" location="'Solution Category Requirements'!A3" display="Return to the top" xr:uid="{0CF37E7D-8FB6-4A9A-8095-84D709228F57}"/>
    <hyperlink ref="G27:G86" location="'Solution Category Requirements'!A3" display="Return to the top" xr:uid="{5B8E86BE-DB5F-4736-951E-589E78029B30}"/>
    <hyperlink ref="G21" location="'Solution Category Requirements'!A3" display="Return to the top" xr:uid="{547E7CE4-E8CD-46F8-9B0C-FAF63DD24057}"/>
    <hyperlink ref="G37" location="'Solution Category Requirements'!A3" display="Return to the top" xr:uid="{E0225D23-8B22-4D37-9F57-7FAC073C8351}"/>
    <hyperlink ref="G39" location="'Solution Category Requirements'!A3" display="Return to the top" xr:uid="{79EA3CCB-4551-4A2B-8935-DA33AE3FA025}"/>
    <hyperlink ref="G41" location="'Solution Category Requirements'!A3" display="Return to the top" xr:uid="{C7FE08AE-DBFE-41A2-BFB6-E1A0A59272D9}"/>
    <hyperlink ref="G43" location="'Solution Category Requirements'!A3" display="Return to the top" xr:uid="{491C146E-00FF-48BF-ADE1-EF93BD361587}"/>
    <hyperlink ref="G45" location="'Solution Category Requirements'!A3" display="Return to the top" xr:uid="{B4B41CD8-68A9-425D-B28B-75F5F08D2DC6}"/>
    <hyperlink ref="G47" location="'Solution Category Requirements'!A3" display="Return to the top" xr:uid="{420B8882-A898-4463-B954-37AE35A4C6C7}"/>
    <hyperlink ref="G49" location="'Solution Category Requirements'!A3" display="Return to the top" xr:uid="{7A8BC63D-FB3F-4339-AB7C-0377B6BA0E27}"/>
    <hyperlink ref="G51" location="'Solution Category Requirements'!A3" display="Return to the top" xr:uid="{7D8B9377-4AC7-43C2-9890-4F1BCDB187DD}"/>
    <hyperlink ref="G53" location="'Solution Category Requirements'!A3" display="Return to the top" xr:uid="{5E95BD3C-C675-403B-B3A6-30BC18B26336}"/>
    <hyperlink ref="G81" location="'Solution Category Requirements'!A3" display="Return to the top" xr:uid="{6E788C4A-8524-4D3F-8CAB-BA21D8618D7D}"/>
    <hyperlink ref="G74" location="'Solution Category Requirements'!A3" display="Return to the top" xr:uid="{ACC5C77E-B244-431D-B12B-6E03215C0B58}"/>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2">
        <x14:dataValidation type="list" showInputMessage="1" showErrorMessage="1" xr:uid="{0B0E000F-D026-4CF8-9AEC-68DDB3E1A32D}">
          <x14:formula1>
            <xm:f>Dropdown!$A$2:$A$3</xm:f>
          </x14:formula1>
          <xm:sqref>D74:D79 D81:D82 D84:D86 D56:D72 D22:D24 D26 D28 D30 D32 D34 D37 D39 D41:D43 D45 D47 D49 D51 D53</xm:sqref>
        </x14:dataValidation>
        <x14:dataValidation type="list" showInputMessage="1" showErrorMessage="1" xr:uid="{CED70EE9-45FD-4509-8587-4CC682B4117B}">
          <x14:formula1>
            <xm:f>Dropdown!$A$2:$A$4</xm:f>
          </x14:formula1>
          <xm:sqref>D25 D27 D29 D31 D33 D35:D36 D38 D40 D44 D48 D46 D50 D52 D54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5.5546875" style="1" customWidth="1"/>
    <col min="4" max="5" width="9.21875" style="1" customWidth="1"/>
    <col min="6" max="16384" width="9.21875" style="1" hidden="1"/>
  </cols>
  <sheetData>
    <row r="1" spans="1:4" x14ac:dyDescent="0.3">
      <c r="A1" s="25" t="s">
        <v>0</v>
      </c>
      <c r="C1" s="10" t="str">
        <f>Instructions!$C$1</f>
        <v>Version: 25-2.0</v>
      </c>
    </row>
    <row r="2" spans="1:4" x14ac:dyDescent="0.3">
      <c r="C2" s="23">
        <f>Instructions!$C$2</f>
        <v>45778</v>
      </c>
    </row>
    <row r="3" spans="1:4" ht="32.1" customHeight="1" x14ac:dyDescent="0.3">
      <c r="A3" s="97" t="s">
        <v>29</v>
      </c>
      <c r="B3" s="97"/>
      <c r="C3" s="22"/>
      <c r="D3" s="6"/>
    </row>
    <row r="4" spans="1:4" x14ac:dyDescent="0.3">
      <c r="A4" s="42"/>
      <c r="B4" s="42"/>
    </row>
    <row r="5" spans="1:4" ht="142.5" customHeight="1" x14ac:dyDescent="0.3">
      <c r="A5" s="100" t="s">
        <v>165</v>
      </c>
      <c r="B5" s="98"/>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30</v>
      </c>
      <c r="B12" s="4"/>
    </row>
    <row r="13" spans="1:4" ht="49.5" customHeight="1" x14ac:dyDescent="0.3">
      <c r="A13" s="52" t="s">
        <v>31</v>
      </c>
      <c r="B13" s="57" t="s">
        <v>149</v>
      </c>
    </row>
    <row r="14" spans="1:4" ht="38.25" customHeight="1" x14ac:dyDescent="0.3">
      <c r="A14" s="51" t="s">
        <v>32</v>
      </c>
      <c r="B14" s="49" t="str">
        <f>'Survey link'!D6</f>
        <v>This cell will automatically generate a link once you have filled up your company name and proposed solution name in General Assessment worksheet.</v>
      </c>
      <c r="C14" s="4" t="s">
        <v>158</v>
      </c>
    </row>
    <row r="15" spans="1:4" ht="33.75" customHeight="1" x14ac:dyDescent="0.3">
      <c r="B15" s="4"/>
    </row>
    <row r="16" spans="1:4" ht="32.25" customHeight="1" x14ac:dyDescent="0.3">
      <c r="A16" s="53" t="s">
        <v>33</v>
      </c>
      <c r="B16" s="50" t="s">
        <v>34</v>
      </c>
    </row>
    <row r="17" spans="1:2" x14ac:dyDescent="0.3">
      <c r="B17" s="41" t="s">
        <v>35</v>
      </c>
    </row>
    <row r="18" spans="1:2" ht="48.75" customHeight="1" x14ac:dyDescent="0.3">
      <c r="A18" s="3"/>
      <c r="B18" s="43"/>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RdGsRKX2C+xLuFdZUZx/ehrzShfycllANuWh+4d2t7Bfje8JLetIhgoZ/MM+ZGxPQVw8YAfMm6N0EuK/aIgHAQ==" saltValue="j7BxXCIHN3SlL6M8I2E+Gw=="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C16" sqref="C16"/>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25" t="s">
        <v>0</v>
      </c>
      <c r="C1" s="5" t="str">
        <f>Instructions!C1</f>
        <v>Version: 25-2.0</v>
      </c>
    </row>
    <row r="2" spans="1:3" x14ac:dyDescent="0.3">
      <c r="C2" s="24">
        <f>Instructions!C2</f>
        <v>45778</v>
      </c>
    </row>
    <row r="3" spans="1:3" s="7" customFormat="1" ht="32.1" customHeight="1" x14ac:dyDescent="0.3">
      <c r="A3" s="97" t="s">
        <v>36</v>
      </c>
      <c r="B3" s="97"/>
      <c r="C3" s="97"/>
    </row>
    <row r="4" spans="1:3" x14ac:dyDescent="0.3"/>
    <row r="5" spans="1:3" ht="21.6" thickBot="1" x14ac:dyDescent="0.45">
      <c r="A5" s="38" t="s">
        <v>37</v>
      </c>
    </row>
    <row r="6" spans="1:3" s="20" customFormat="1" ht="15.6" x14ac:dyDescent="0.3">
      <c r="A6" s="33" t="s">
        <v>38</v>
      </c>
      <c r="B6" s="37" t="s">
        <v>39</v>
      </c>
      <c r="C6" s="36" t="s">
        <v>40</v>
      </c>
    </row>
    <row r="7" spans="1:3" ht="142.19999999999999" customHeight="1" thickBot="1" x14ac:dyDescent="0.35">
      <c r="A7" s="30"/>
      <c r="B7" s="31"/>
      <c r="C7" s="32" t="str">
        <f>IF(AND('Data for graphs'!N2=100%,'Data for graphs'!E26=0),"Proceed","Do not submit")</f>
        <v>Do not submit</v>
      </c>
    </row>
    <row r="8" spans="1:3" ht="15" thickBot="1" x14ac:dyDescent="0.35"/>
    <row r="9" spans="1:3" s="20" customFormat="1" x14ac:dyDescent="0.3">
      <c r="A9" s="35" t="s">
        <v>5</v>
      </c>
      <c r="B9" s="37" t="s">
        <v>39</v>
      </c>
      <c r="C9" s="36"/>
    </row>
    <row r="10" spans="1:3" ht="142.19999999999999" customHeight="1" thickBot="1" x14ac:dyDescent="0.35">
      <c r="A10" s="30"/>
      <c r="B10" s="31"/>
      <c r="C10" s="34" t="str">
        <f>HYPERLINK("#'General Assessment'!A1", "Return to General Assessment")</f>
        <v>Return to General Assessment</v>
      </c>
    </row>
    <row r="11" spans="1:3" ht="15" thickBot="1" x14ac:dyDescent="0.35"/>
    <row r="12" spans="1:3" s="20" customFormat="1" x14ac:dyDescent="0.3">
      <c r="A12" s="35" t="s">
        <v>41</v>
      </c>
      <c r="B12" s="37" t="s">
        <v>39</v>
      </c>
      <c r="C12" s="36"/>
    </row>
    <row r="13" spans="1:3" ht="142.19999999999999" customHeight="1" thickBot="1" x14ac:dyDescent="0.35">
      <c r="A13" s="30"/>
      <c r="B13" s="31"/>
      <c r="C13" s="34" t="str">
        <f>HYPERLINK("#'Solution Category Requirements'!A1", "Return to Solution Category Requirements")</f>
        <v>Return to Solution Category Requirements</v>
      </c>
    </row>
    <row r="14" spans="1:3" ht="15" thickBot="1" x14ac:dyDescent="0.35"/>
    <row r="15" spans="1:3" s="20" customFormat="1" x14ac:dyDescent="0.3">
      <c r="A15" s="35" t="s">
        <v>29</v>
      </c>
      <c r="B15" s="37" t="s">
        <v>39</v>
      </c>
      <c r="C15" s="36"/>
    </row>
    <row r="16" spans="1:3" ht="142.19999999999999" customHeight="1" thickBot="1" x14ac:dyDescent="0.35">
      <c r="A16" s="30"/>
      <c r="B16" s="31"/>
      <c r="C16" s="34" t="str">
        <f>HYPERLINK("#'Satisfaction Survey'!A4", "Return to Satisfaction Survey")</f>
        <v>Return to Satisfaction Survey</v>
      </c>
    </row>
    <row r="17" x14ac:dyDescent="0.3"/>
  </sheetData>
  <sheetProtection algorithmName="SHA-512" hashValue="0XQbUAocLwRqLG9+BOK+qCOIlSCBVXaRhc4pZ8vfULeYlvaDCRQgWdRrcVPAXNRgpaBfcmi73XS/v4ZFsM95tw==" saltValue="0R7RbnflJZgPffgJIdXmt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34"/>
  <sheetViews>
    <sheetView workbookViewId="0">
      <selection activeCell="B6" sqref="B6"/>
    </sheetView>
  </sheetViews>
  <sheetFormatPr defaultRowHeight="14.4" x14ac:dyDescent="0.3"/>
  <cols>
    <col min="2" max="2" width="45.5546875" bestFit="1" customWidth="1"/>
    <col min="3" max="3" width="13.21875" bestFit="1" customWidth="1"/>
  </cols>
  <sheetData>
    <row r="1" spans="1:19" x14ac:dyDescent="0.3">
      <c r="A1" t="s">
        <v>42</v>
      </c>
      <c r="E1" t="s">
        <v>43</v>
      </c>
      <c r="H1" t="s">
        <v>44</v>
      </c>
      <c r="M1" t="s">
        <v>38</v>
      </c>
    </row>
    <row r="2" spans="1:19" x14ac:dyDescent="0.3">
      <c r="A2" t="s">
        <v>45</v>
      </c>
      <c r="B2" s="13">
        <f>COUNTIF('General Assessment'!D12:D21,"Yes")/B6+COUNTIF('General Assessment'!D12:D21,"No")/B6</f>
        <v>0</v>
      </c>
      <c r="E2" t="s">
        <v>46</v>
      </c>
      <c r="F2" s="14">
        <f>B13</f>
        <v>0</v>
      </c>
      <c r="H2" t="s">
        <v>46</v>
      </c>
      <c r="I2" s="13">
        <f>J2/5</f>
        <v>0</v>
      </c>
      <c r="J2">
        <f>'Satisfaction Survey'!B18</f>
        <v>0</v>
      </c>
      <c r="M2" t="s">
        <v>46</v>
      </c>
      <c r="N2" s="13">
        <f>SUM(B2,F2,I2)/3</f>
        <v>0</v>
      </c>
    </row>
    <row r="3" spans="1:19" x14ac:dyDescent="0.3">
      <c r="A3" t="s">
        <v>47</v>
      </c>
      <c r="B3" s="14">
        <f>100%-B2</f>
        <v>1</v>
      </c>
      <c r="E3" t="s">
        <v>47</v>
      </c>
      <c r="F3" s="14">
        <f t="shared" ref="F3:F5" si="0">B14</f>
        <v>1</v>
      </c>
      <c r="H3" t="s">
        <v>48</v>
      </c>
      <c r="I3" s="13">
        <f>1-I2</f>
        <v>1</v>
      </c>
      <c r="J3">
        <f>5-J2</f>
        <v>5</v>
      </c>
      <c r="M3" t="s">
        <v>47</v>
      </c>
      <c r="N3" s="13">
        <f>SUM(B3,F3,I3)/3</f>
        <v>1</v>
      </c>
    </row>
    <row r="4" spans="1:19" x14ac:dyDescent="0.3">
      <c r="A4" t="s">
        <v>49</v>
      </c>
      <c r="B4" s="13">
        <f>COUNTIF('General Assessment'!D15:D21,"Yes")/B6</f>
        <v>0</v>
      </c>
      <c r="E4" t="s">
        <v>49</v>
      </c>
      <c r="F4" s="14">
        <f t="shared" si="0"/>
        <v>0</v>
      </c>
      <c r="H4" t="s">
        <v>49</v>
      </c>
    </row>
    <row r="5" spans="1:19" x14ac:dyDescent="0.3">
      <c r="A5" t="s">
        <v>50</v>
      </c>
      <c r="B5" s="13">
        <f>COUNTIF('General Assessment'!D15:D21,"No")/B6</f>
        <v>0</v>
      </c>
      <c r="E5" t="s">
        <v>50</v>
      </c>
      <c r="F5" s="14">
        <f t="shared" si="0"/>
        <v>0</v>
      </c>
      <c r="H5" t="s">
        <v>50</v>
      </c>
    </row>
    <row r="6" spans="1:19" x14ac:dyDescent="0.3">
      <c r="A6" t="s">
        <v>51</v>
      </c>
      <c r="B6">
        <f>COUNTIF('General Assessment'!A12:A26, "&lt;&gt;")</f>
        <v>10</v>
      </c>
    </row>
    <row r="7" spans="1:19" x14ac:dyDescent="0.3">
      <c r="S7" t="s">
        <v>52</v>
      </c>
    </row>
    <row r="9" spans="1:19" x14ac:dyDescent="0.3">
      <c r="A9" t="s">
        <v>53</v>
      </c>
    </row>
    <row r="11" spans="1:19" x14ac:dyDescent="0.3">
      <c r="A11" t="s">
        <v>43</v>
      </c>
    </row>
    <row r="12" spans="1:19" x14ac:dyDescent="0.3">
      <c r="B12" t="s">
        <v>43</v>
      </c>
      <c r="C12" s="58">
        <v>1</v>
      </c>
      <c r="D12" s="58">
        <v>2</v>
      </c>
      <c r="E12" s="58">
        <v>3</v>
      </c>
      <c r="F12" s="58">
        <v>4</v>
      </c>
      <c r="G12" s="58">
        <v>5</v>
      </c>
      <c r="H12" s="58">
        <v>6</v>
      </c>
      <c r="I12" s="58">
        <v>7</v>
      </c>
      <c r="J12" s="58">
        <v>8</v>
      </c>
      <c r="K12" s="58">
        <v>9</v>
      </c>
      <c r="L12" s="58">
        <v>10</v>
      </c>
      <c r="M12" s="58">
        <v>11</v>
      </c>
      <c r="N12" s="58">
        <v>12</v>
      </c>
      <c r="O12" s="58">
        <v>13</v>
      </c>
      <c r="P12" s="58">
        <v>14</v>
      </c>
      <c r="Q12" s="58">
        <v>15</v>
      </c>
      <c r="R12" s="58">
        <v>16</v>
      </c>
      <c r="S12" s="58">
        <v>17</v>
      </c>
    </row>
    <row r="13" spans="1:19" x14ac:dyDescent="0.3">
      <c r="A13" t="s">
        <v>46</v>
      </c>
      <c r="B13" s="13" cm="1">
        <f t="array" ref="B13">IFERROR(INDEX(C13:R13, MATCH(TRUE, C13:R13&gt;0, 0)), 0)</f>
        <v>0</v>
      </c>
      <c r="C13" s="39">
        <f>SUM(C15:C17)</f>
        <v>0</v>
      </c>
      <c r="D13" s="39">
        <f t="shared" ref="D13:R13" si="1">SUM(D15:D17)</f>
        <v>0</v>
      </c>
      <c r="E13" s="39">
        <f t="shared" si="1"/>
        <v>0</v>
      </c>
      <c r="F13" s="39">
        <f t="shared" si="1"/>
        <v>0</v>
      </c>
      <c r="G13" s="39">
        <f t="shared" si="1"/>
        <v>0</v>
      </c>
      <c r="H13" s="39" t="e">
        <f t="shared" si="1"/>
        <v>#DIV/0!</v>
      </c>
      <c r="I13" s="39" t="e">
        <f t="shared" si="1"/>
        <v>#DIV/0!</v>
      </c>
      <c r="J13" s="39" t="e">
        <f t="shared" si="1"/>
        <v>#DIV/0!</v>
      </c>
      <c r="K13" s="39" t="e">
        <f t="shared" si="1"/>
        <v>#DIV/0!</v>
      </c>
      <c r="L13" s="39" t="e">
        <f t="shared" si="1"/>
        <v>#DIV/0!</v>
      </c>
      <c r="M13" s="39" t="e">
        <f t="shared" si="1"/>
        <v>#DIV/0!</v>
      </c>
      <c r="N13" s="39" t="e">
        <f t="shared" si="1"/>
        <v>#DIV/0!</v>
      </c>
      <c r="O13" s="39" t="e">
        <f t="shared" si="1"/>
        <v>#DIV/0!</v>
      </c>
      <c r="P13" s="39" t="e">
        <f t="shared" si="1"/>
        <v>#DIV/0!</v>
      </c>
      <c r="Q13" s="39" t="e">
        <f t="shared" si="1"/>
        <v>#DIV/0!</v>
      </c>
      <c r="R13" s="39" t="e">
        <f t="shared" si="1"/>
        <v>#DIV/0!</v>
      </c>
    </row>
    <row r="14" spans="1:19" x14ac:dyDescent="0.3">
      <c r="A14" t="s">
        <v>47</v>
      </c>
      <c r="B14" s="14">
        <f>100%-B13</f>
        <v>1</v>
      </c>
      <c r="C14" s="14">
        <f>100%-C13</f>
        <v>1</v>
      </c>
      <c r="D14" s="14">
        <f t="shared" ref="D14:R14" si="2">100%-D13</f>
        <v>1</v>
      </c>
      <c r="E14" s="14">
        <f t="shared" si="2"/>
        <v>1</v>
      </c>
      <c r="F14" s="14">
        <f t="shared" si="2"/>
        <v>1</v>
      </c>
      <c r="G14" s="14">
        <f t="shared" si="2"/>
        <v>1</v>
      </c>
      <c r="H14" s="14" t="e">
        <f t="shared" si="2"/>
        <v>#DIV/0!</v>
      </c>
      <c r="I14" s="14" t="e">
        <f t="shared" si="2"/>
        <v>#DIV/0!</v>
      </c>
      <c r="J14" s="14" t="e">
        <f t="shared" si="2"/>
        <v>#DIV/0!</v>
      </c>
      <c r="K14" s="14" t="e">
        <f t="shared" si="2"/>
        <v>#DIV/0!</v>
      </c>
      <c r="L14" s="14" t="e">
        <f t="shared" si="2"/>
        <v>#DIV/0!</v>
      </c>
      <c r="M14" s="14" t="e">
        <f t="shared" si="2"/>
        <v>#DIV/0!</v>
      </c>
      <c r="N14" s="14" t="e">
        <f t="shared" si="2"/>
        <v>#DIV/0!</v>
      </c>
      <c r="O14" s="14" t="e">
        <f t="shared" si="2"/>
        <v>#DIV/0!</v>
      </c>
      <c r="P14" s="14" t="e">
        <f t="shared" si="2"/>
        <v>#DIV/0!</v>
      </c>
      <c r="Q14" s="14" t="e">
        <f t="shared" si="2"/>
        <v>#DIV/0!</v>
      </c>
      <c r="R14" s="14" t="e">
        <f t="shared" si="2"/>
        <v>#DIV/0!</v>
      </c>
    </row>
    <row r="15" spans="1:19" x14ac:dyDescent="0.3">
      <c r="A15" t="s">
        <v>49</v>
      </c>
      <c r="B15" s="13">
        <f>HLOOKUP(B13,C13:R16,3)</f>
        <v>0</v>
      </c>
      <c r="C15" s="13">
        <f>COUNTIFS('Solution Category Requirements'!$A$19:$A$252,"&gt;"&amp;C12,'Solution Category Requirements'!$A$19:$A$252,"&lt;"&amp;D12,'Solution Category Requirements'!$D$19:$D$252,"Yes")/C18</f>
        <v>0</v>
      </c>
      <c r="D15" s="13">
        <f>COUNTIFS('Solution Category Requirements'!$A$19:$A$252,"&gt;"&amp;D12,'Solution Category Requirements'!$A$19:$A$252,"&lt;"&amp;E12,'Solution Category Requirements'!$D$19:$D$252,"Yes")/D18</f>
        <v>0</v>
      </c>
      <c r="E15" s="13">
        <f>COUNTIFS('Solution Category Requirements'!$A$19:$A$252,"&gt;"&amp;E12,'Solution Category Requirements'!$A$19:$A$252,"&lt;"&amp;F12,'Solution Category Requirements'!$D$19:$D$252,"Yes")/E18</f>
        <v>0</v>
      </c>
      <c r="F15" s="13">
        <f>COUNTIFS('Solution Category Requirements'!$A$19:$A$252,"&gt;"&amp;F12,'Solution Category Requirements'!$A$19:$A$252,"&lt;"&amp;G12,'Solution Category Requirements'!$D$19:$D$252,"Yes")/F18</f>
        <v>0</v>
      </c>
      <c r="G15" s="13">
        <f>COUNTIFS('Solution Category Requirements'!$A$19:$A$252,"&gt;"&amp;G12,'Solution Category Requirements'!$A$19:$A$252,"&lt;"&amp;H12,'Solution Category Requirements'!$D$19:$D$252,"Yes")/G18</f>
        <v>0</v>
      </c>
      <c r="H15" s="13" t="e">
        <f>COUNTIFS('Solution Category Requirements'!$A$19:$A$252,"&gt;"&amp;H12,'Solution Category Requirements'!$A$19:$A$252,"&lt;"&amp;I12,'Solution Category Requirements'!$D$19:$D$252,"Yes")/H18</f>
        <v>#DIV/0!</v>
      </c>
      <c r="I15" s="13" t="e">
        <f>COUNTIFS('Solution Category Requirements'!$A$19:$A$252,"&gt;"&amp;I12,'Solution Category Requirements'!$A$19:$A$252,"&lt;"&amp;J12,'Solution Category Requirements'!$D$19:$D$252,"Yes")/I18</f>
        <v>#DIV/0!</v>
      </c>
      <c r="J15" s="13" t="e">
        <f>COUNTIFS('Solution Category Requirements'!$A$19:$A$252,"&gt;"&amp;J12,'Solution Category Requirements'!$A$19:$A$252,"&lt;"&amp;K12,'Solution Category Requirements'!$D$19:$D$252,"Yes")/J18</f>
        <v>#DIV/0!</v>
      </c>
      <c r="K15" s="13" t="e">
        <f>COUNTIFS('Solution Category Requirements'!$A$19:$A$252,"&gt;"&amp;K12,'Solution Category Requirements'!$A$19:$A$252,"&lt;"&amp;L12,'Solution Category Requirements'!$D$19:$D$252,"Yes")/K18</f>
        <v>#DIV/0!</v>
      </c>
      <c r="L15" s="13" t="e">
        <f>COUNTIFS('Solution Category Requirements'!$A$19:$A$252,"&gt;"&amp;L12,'Solution Category Requirements'!$A$19:$A$252,"&lt;"&amp;M12,'Solution Category Requirements'!$D$19:$D$252,"Yes")/L18</f>
        <v>#DIV/0!</v>
      </c>
      <c r="M15" s="13" t="e">
        <f>COUNTIFS('Solution Category Requirements'!$A$19:$A$252,"&gt;"&amp;M12,'Solution Category Requirements'!$A$19:$A$252,"&lt;"&amp;N12,'Solution Category Requirements'!$D$19:$D$252,"Yes")/M18</f>
        <v>#DIV/0!</v>
      </c>
      <c r="N15" s="13" t="e">
        <f>COUNTIFS('Solution Category Requirements'!$A$19:$A$252,"&gt;"&amp;N12,'Solution Category Requirements'!$A$19:$A$252,"&lt;"&amp;O12,'Solution Category Requirements'!$D$19:$D$252,"Yes")/N18</f>
        <v>#DIV/0!</v>
      </c>
      <c r="O15" s="13" t="e">
        <f>COUNTIFS('Solution Category Requirements'!$A$19:$A$252,"&gt;"&amp;O12,'Solution Category Requirements'!$A$19:$A$252,"&lt;"&amp;P12,'Solution Category Requirements'!$D$19:$D$252,"Yes")/O18</f>
        <v>#DIV/0!</v>
      </c>
      <c r="P15" s="13" t="e">
        <f>COUNTIFS('Solution Category Requirements'!$A$19:$A$252,"&gt;"&amp;P12,'Solution Category Requirements'!$A$19:$A$252,"&lt;"&amp;Q12,'Solution Category Requirements'!$D$19:$D$252,"Yes")/P18</f>
        <v>#DIV/0!</v>
      </c>
      <c r="Q15" s="13" t="e">
        <f>COUNTIFS('Solution Category Requirements'!$A$19:$A$252,"&gt;"&amp;Q12,'Solution Category Requirements'!$A$19:$A$252,"&lt;"&amp;R12,'Solution Category Requirements'!$D$19:$D$252,"Yes")/Q18</f>
        <v>#DIV/0!</v>
      </c>
      <c r="R15" s="13" t="e">
        <f>COUNTIFS('Solution Category Requirements'!$A$19:$A$252,"&gt;"&amp;R12,'Solution Category Requirements'!$A$19:$A$252,"&lt;"&amp;S12,'Solution Category Requirements'!$D$19:$D$252,"Yes")/R18</f>
        <v>#DIV/0!</v>
      </c>
    </row>
    <row r="16" spans="1:19" x14ac:dyDescent="0.3">
      <c r="A16" t="s">
        <v>50</v>
      </c>
      <c r="B16" s="13">
        <f>HLOOKUP(B13,C13:R16,4)</f>
        <v>0</v>
      </c>
      <c r="C16" s="13">
        <f>COUNTIFS('Solution Category Requirements'!$A$19:$A$252,"&gt;"&amp;C12,'Solution Category Requirements'!$A$19:$A$252,"&lt;"&amp;D12,'Solution Category Requirements'!$D$19:$D$252,"No")/C18</f>
        <v>0</v>
      </c>
      <c r="D16" s="13">
        <f>COUNTIFS('Solution Category Requirements'!$A$19:$A$252,"&gt;"&amp;D12,'Solution Category Requirements'!$A$19:$A$252,"&lt;"&amp;E12,'Solution Category Requirements'!$D$19:$D$252,"No")/D18</f>
        <v>0</v>
      </c>
      <c r="E16" s="13">
        <f>COUNTIFS('Solution Category Requirements'!$A$19:$A$252,"&gt;"&amp;E12,'Solution Category Requirements'!$A$19:$A$252,"&lt;"&amp;F12,'Solution Category Requirements'!$D$19:$D$252,"No")/E18</f>
        <v>0</v>
      </c>
      <c r="F16" s="13">
        <f>COUNTIFS('Solution Category Requirements'!$A$19:$A$252,"&gt;"&amp;F12,'Solution Category Requirements'!$A$19:$A$252,"&lt;"&amp;G12,'Solution Category Requirements'!$D$19:$D$252,"No")/F18</f>
        <v>0</v>
      </c>
      <c r="G16" s="13">
        <f>COUNTIFS('Solution Category Requirements'!$A$19:$A$252,"&gt;"&amp;G12,'Solution Category Requirements'!$A$19:$A$252,"&lt;"&amp;H12,'Solution Category Requirements'!$D$19:$D$252,"No")/G18</f>
        <v>0</v>
      </c>
      <c r="H16" s="13" t="e">
        <f>COUNTIFS('Solution Category Requirements'!$A$19:$A$252,"&gt;"&amp;H12,'Solution Category Requirements'!$A$19:$A$252,"&lt;"&amp;I12,'Solution Category Requirements'!$D$19:$D$252,"No")/H18</f>
        <v>#DIV/0!</v>
      </c>
      <c r="I16" s="13" t="e">
        <f>COUNTIFS('Solution Category Requirements'!$A$19:$A$252,"&gt;"&amp;I12,'Solution Category Requirements'!$A$19:$A$252,"&lt;"&amp;J12,'Solution Category Requirements'!$D$19:$D$252,"No")/I18</f>
        <v>#DIV/0!</v>
      </c>
      <c r="J16" s="13" t="e">
        <f>COUNTIFS('Solution Category Requirements'!$A$19:$A$252,"&gt;"&amp;J12,'Solution Category Requirements'!$A$19:$A$252,"&lt;"&amp;K12,'Solution Category Requirements'!$D$19:$D$252,"No")/J18</f>
        <v>#DIV/0!</v>
      </c>
      <c r="K16" s="13" t="e">
        <f>COUNTIFS('Solution Category Requirements'!$A$19:$A$252,"&gt;"&amp;K12,'Solution Category Requirements'!$A$19:$A$252,"&lt;"&amp;L12,'Solution Category Requirements'!$D$19:$D$252,"No")/K18</f>
        <v>#DIV/0!</v>
      </c>
      <c r="L16" s="13" t="e">
        <f>COUNTIFS('Solution Category Requirements'!$A$19:$A$252,"&gt;"&amp;L12,'Solution Category Requirements'!$A$19:$A$252,"&lt;"&amp;M12,'Solution Category Requirements'!$D$19:$D$252,"No")/L18</f>
        <v>#DIV/0!</v>
      </c>
      <c r="M16" s="13" t="e">
        <f>COUNTIFS('Solution Category Requirements'!$A$19:$A$252,"&gt;"&amp;M12,'Solution Category Requirements'!$A$19:$A$252,"&lt;"&amp;N12,'Solution Category Requirements'!$D$19:$D$252,"No")/M18</f>
        <v>#DIV/0!</v>
      </c>
      <c r="N16" s="13" t="e">
        <f>COUNTIFS('Solution Category Requirements'!$A$19:$A$252,"&gt;"&amp;N12,'Solution Category Requirements'!$A$19:$A$252,"&lt;"&amp;O12,'Solution Category Requirements'!$D$19:$D$252,"No")/N18</f>
        <v>#DIV/0!</v>
      </c>
      <c r="O16" s="13" t="e">
        <f>COUNTIFS('Solution Category Requirements'!$A$19:$A$252,"&gt;"&amp;O12,'Solution Category Requirements'!$A$19:$A$252,"&lt;"&amp;P12,'Solution Category Requirements'!$D$19:$D$252,"No")/O18</f>
        <v>#DIV/0!</v>
      </c>
      <c r="P16" s="13" t="e">
        <f>COUNTIFS('Solution Category Requirements'!$A$19:$A$252,"&gt;"&amp;P12,'Solution Category Requirements'!$A$19:$A$252,"&lt;"&amp;Q12,'Solution Category Requirements'!$D$19:$D$252,"No")/P18</f>
        <v>#DIV/0!</v>
      </c>
      <c r="Q16" s="13" t="e">
        <f>COUNTIFS('Solution Category Requirements'!$A$19:$A$252,"&gt;"&amp;Q12,'Solution Category Requirements'!$A$19:$A$252,"&lt;"&amp;R12,'Solution Category Requirements'!$D$19:$D$252,"No")/Q18</f>
        <v>#DIV/0!</v>
      </c>
      <c r="R16" s="13" t="e">
        <f>COUNTIFS('Solution Category Requirements'!$A$19:$A$252,"&gt;"&amp;R12,'Solution Category Requirements'!$A$19:$A$252,"&lt;"&amp;S12,'Solution Category Requirements'!$D$19:$D$252,"No")/R18</f>
        <v>#DIV/0!</v>
      </c>
    </row>
    <row r="17" spans="1:20" x14ac:dyDescent="0.3">
      <c r="A17" t="s">
        <v>138</v>
      </c>
      <c r="B17" s="13">
        <f>HLOOKUP(B14,C14:R17,4)</f>
        <v>0</v>
      </c>
      <c r="C17" s="13">
        <f>COUNTIFS('Solution Category Requirements'!$A$19:$A$252,"&gt;"&amp;C12,'Solution Category Requirements'!$A$19:$A$252,"&lt;"&amp;D12,'Solution Category Requirements'!$D$19:$D$252,"NA")/C18</f>
        <v>0</v>
      </c>
      <c r="D17" s="13">
        <f>COUNTIFS('Solution Category Requirements'!$A$19:$A$252,"&gt;"&amp;D12,'Solution Category Requirements'!$A$19:$A$252,"&lt;"&amp;E12,'Solution Category Requirements'!$D$19:$D$252,"NA")/D18</f>
        <v>0</v>
      </c>
      <c r="E17" s="13">
        <f>COUNTIFS('Solution Category Requirements'!$A$19:$A$252,"&gt;"&amp;E12,'Solution Category Requirements'!$A$19:$A$252,"&lt;"&amp;F12,'Solution Category Requirements'!$D$19:$D$252,"NA")/E18</f>
        <v>0</v>
      </c>
      <c r="F17" s="13">
        <f>COUNTIFS('Solution Category Requirements'!$A$19:$A$252,"&gt;"&amp;F12,'Solution Category Requirements'!$A$19:$A$252,"&lt;"&amp;G12,'Solution Category Requirements'!$D$19:$D$252,"NA")/F18</f>
        <v>0</v>
      </c>
      <c r="G17" s="13">
        <f>COUNTIFS('Solution Category Requirements'!$A$19:$A$252,"&gt;"&amp;G12,'Solution Category Requirements'!$A$19:$A$252,"&lt;"&amp;H12,'Solution Category Requirements'!$D$19:$D$252,"NA")/G18</f>
        <v>0</v>
      </c>
      <c r="H17" s="13" t="e">
        <f>COUNTIFS('Solution Category Requirements'!$A$19:$A$252,"&gt;"&amp;H12,'Solution Category Requirements'!$A$19:$A$252,"&lt;"&amp;I12,'Solution Category Requirements'!$D$19:$D$252,"NA")/H18</f>
        <v>#DIV/0!</v>
      </c>
      <c r="I17" s="13" t="e">
        <f>COUNTIFS('Solution Category Requirements'!$A$19:$A$252,"&gt;"&amp;I12,'Solution Category Requirements'!$A$19:$A$252,"&lt;"&amp;J12,'Solution Category Requirements'!$D$19:$D$252,"NA")/I18</f>
        <v>#DIV/0!</v>
      </c>
      <c r="J17" s="13" t="e">
        <f>COUNTIFS('Solution Category Requirements'!$A$19:$A$252,"&gt;"&amp;J12,'Solution Category Requirements'!$A$19:$A$252,"&lt;"&amp;K12,'Solution Category Requirements'!$D$19:$D$252,"NA")/J18</f>
        <v>#DIV/0!</v>
      </c>
      <c r="K17" s="13" t="e">
        <f>COUNTIFS('Solution Category Requirements'!$A$19:$A$252,"&gt;"&amp;K12,'Solution Category Requirements'!$A$19:$A$252,"&lt;"&amp;L12,'Solution Category Requirements'!$D$19:$D$252,"NA")/K18</f>
        <v>#DIV/0!</v>
      </c>
      <c r="L17" s="13" t="e">
        <f>COUNTIFS('Solution Category Requirements'!$A$19:$A$252,"&gt;"&amp;L12,'Solution Category Requirements'!$A$19:$A$252,"&lt;"&amp;M12,'Solution Category Requirements'!$D$19:$D$252,"NA")/L18</f>
        <v>#DIV/0!</v>
      </c>
      <c r="M17" s="13" t="e">
        <f>COUNTIFS('Solution Category Requirements'!$A$19:$A$252,"&gt;"&amp;M12,'Solution Category Requirements'!$A$19:$A$252,"&lt;"&amp;N12,'Solution Category Requirements'!$D$19:$D$252,"NA")/M18</f>
        <v>#DIV/0!</v>
      </c>
      <c r="N17" s="13" t="e">
        <f>COUNTIFS('Solution Category Requirements'!$A$19:$A$252,"&gt;"&amp;N12,'Solution Category Requirements'!$A$19:$A$252,"&lt;"&amp;O12,'Solution Category Requirements'!$D$19:$D$252,"NA")/N18</f>
        <v>#DIV/0!</v>
      </c>
      <c r="O17" s="13" t="e">
        <f>COUNTIFS('Solution Category Requirements'!$A$19:$A$252,"&gt;"&amp;O12,'Solution Category Requirements'!$A$19:$A$252,"&lt;"&amp;P18,'Solution Category Requirements'!$D$19:$D$252,"NA")/O18</f>
        <v>#DIV/0!</v>
      </c>
      <c r="P17" s="13" t="e">
        <f>COUNTIFS('Solution Category Requirements'!$A$19:$A$252,"&gt;"&amp;P12,'Solution Category Requirements'!$A$19:$A$252,"&lt;"&amp;Q12,'Solution Category Requirements'!$D$19:$D$252,"NA")/P18</f>
        <v>#DIV/0!</v>
      </c>
      <c r="Q17" s="13" t="e">
        <f>COUNTIFS('Solution Category Requirements'!$A$19:$A$252,"&gt;"&amp;Q12,'Solution Category Requirements'!$A$19:$A$252,"&lt;"&amp;R12,'Solution Category Requirements'!$D$19:$D$252,"NA")/Q18</f>
        <v>#DIV/0!</v>
      </c>
      <c r="R17" s="13" t="e">
        <f>COUNTIFS('Solution Category Requirements'!$A$19:$A$252,"&gt;"&amp;R12,'Solution Category Requirements'!$A$19:$A$252,"&lt;"&amp;S12,'Solution Category Requirements'!$D$19:$D$252,"NA")/R18</f>
        <v>#DIV/0!</v>
      </c>
    </row>
    <row r="18" spans="1:20" x14ac:dyDescent="0.3">
      <c r="A18" t="s">
        <v>54</v>
      </c>
      <c r="B18" s="13"/>
      <c r="C18" s="40">
        <f>COUNTIFS('Solution Category Requirements'!$A$21:$A$380,"&gt;"&amp;C12,'Solution Category Requirements'!$A$21:$A$380,"&lt;"&amp;D12)</f>
        <v>33</v>
      </c>
      <c r="D18" s="40">
        <f>COUNTIFS('Solution Category Requirements'!$A$21:$A$380,"&gt;"&amp;D12,'Solution Category Requirements'!$A$21:$A$380,"&lt;"&amp;E12)</f>
        <v>17</v>
      </c>
      <c r="E18" s="40">
        <f>COUNTIFS('Solution Category Requirements'!$A$21:$A$380,"&gt;"&amp;E12,'Solution Category Requirements'!$A$21:$A$380,"&lt;"&amp;F12)</f>
        <v>6</v>
      </c>
      <c r="F18" s="40">
        <f>COUNTIFS('Solution Category Requirements'!$A$21:$A$380,"&gt;"&amp;F12,'Solution Category Requirements'!$A$21:$A$380,"&lt;"&amp;G12)</f>
        <v>2</v>
      </c>
      <c r="G18" s="40">
        <f>COUNTIFS('Solution Category Requirements'!$A$21:$A$380,"&gt;"&amp;G12,'Solution Category Requirements'!$A$21:$A$380,"&lt;"&amp;H12)</f>
        <v>3</v>
      </c>
      <c r="H18" s="40">
        <f>COUNTIFS('Solution Category Requirements'!$A$21:$A$380,"&gt;"&amp;H12,'Solution Category Requirements'!$A$21:$A$380,"&lt;"&amp;I12)</f>
        <v>0</v>
      </c>
      <c r="I18" s="40">
        <f>COUNTIFS('Solution Category Requirements'!$A$21:$A$380,"&gt;"&amp;I12,'Solution Category Requirements'!$A$21:$A$380,"&lt;"&amp;J12)</f>
        <v>0</v>
      </c>
      <c r="J18" s="40">
        <f>COUNTIFS('Solution Category Requirements'!$A$21:$A$380,"&gt;"&amp;J12,'Solution Category Requirements'!$A$21:$A$380,"&lt;"&amp;K12)</f>
        <v>0</v>
      </c>
      <c r="K18" s="40">
        <f>COUNTIFS('Solution Category Requirements'!$A$21:$A$380,"&gt;"&amp;K12,'Solution Category Requirements'!$A$21:$A$380,"&lt;"&amp;L12)</f>
        <v>0</v>
      </c>
      <c r="L18" s="40">
        <f>COUNTIFS('Solution Category Requirements'!$A$21:$A$380,"&gt;"&amp;L12,'Solution Category Requirements'!$A$21:$A$380,"&lt;"&amp;M12)</f>
        <v>0</v>
      </c>
      <c r="M18" s="40">
        <f>COUNTIFS('Solution Category Requirements'!$A$21:$A$380,"&gt;"&amp;M12,'Solution Category Requirements'!$A$21:$A$380,"&lt;"&amp;N12)</f>
        <v>0</v>
      </c>
      <c r="N18" s="40">
        <f>COUNTIFS('Solution Category Requirements'!$A$21:$A$380,"&gt;"&amp;N12,'Solution Category Requirements'!$A$21:$A$380,"&lt;"&amp;O12)</f>
        <v>0</v>
      </c>
      <c r="O18" s="40">
        <f>COUNTIFS('Solution Category Requirements'!$A$21:$A$380,"&gt;"&amp;O12,'Solution Category Requirements'!$A$21:$A$380,"&lt;"&amp;P12)</f>
        <v>0</v>
      </c>
      <c r="P18" s="40">
        <f>COUNTIFS('Solution Category Requirements'!$A$21:$A$380,"&gt;"&amp;P12,'Solution Category Requirements'!$A$21:$A$380,"&lt;"&amp;Q12)</f>
        <v>0</v>
      </c>
      <c r="Q18" s="40">
        <f>COUNTIFS('Solution Category Requirements'!$A$21:$A$380,"&gt;"&amp;Q12,'Solution Category Requirements'!$A$21:$A$380,"&lt;"&amp;R12)</f>
        <v>0</v>
      </c>
      <c r="R18" s="40">
        <f>COUNTIFS('Solution Category Requirements'!$A$21:$A$380,"&gt;"&amp;R12,'Solution Category Requirements'!$A$21:$A$380,"&lt;"&amp;S12)</f>
        <v>0</v>
      </c>
    </row>
    <row r="20" spans="1:20" x14ac:dyDescent="0.3">
      <c r="A20" t="s">
        <v>55</v>
      </c>
      <c r="C20" s="60">
        <f>MATCH(D12,'Solution Category Requirements'!$A$19:$A$380,0)-MATCH(C12,'Solution Category Requirements'!$A$19:$A$380,0)-1</f>
        <v>33</v>
      </c>
      <c r="D20" s="60">
        <f>MATCH(E12,'Solution Category Requirements'!$A$19:$A$380,0)-MATCH(D12,'Solution Category Requirements'!$A$19:$A$380,0)-1</f>
        <v>17</v>
      </c>
      <c r="E20" s="60">
        <f>MATCH(F12,'Solution Category Requirements'!$A$19:$A$380,0)-MATCH(E12,'Solution Category Requirements'!$A$19:$A$380,0)-1</f>
        <v>6</v>
      </c>
      <c r="F20" s="60">
        <f>MATCH(G12,'Solution Category Requirements'!$A$19:$A$380,0)-MATCH(F12,'Solution Category Requirements'!$A$19:$A$380,0)-1</f>
        <v>2</v>
      </c>
      <c r="G20" s="60" t="e">
        <f>MATCH(H12,'Solution Category Requirements'!$A$19:$A$380,0)-MATCH(G12,'Solution Category Requirements'!$A$19:$A$380,0)-1</f>
        <v>#N/A</v>
      </c>
      <c r="H20" s="60" t="e">
        <f>MATCH(I12,'Solution Category Requirements'!$A$19:$A$380,0)-MATCH(H12,'Solution Category Requirements'!$A$19:$A$380,0)-1</f>
        <v>#N/A</v>
      </c>
      <c r="I20" s="60" t="e">
        <f>MATCH(J12,'Solution Category Requirements'!$A$19:$A$380,0)-MATCH(I12,'Solution Category Requirements'!$A$19:$A$380,0)-1</f>
        <v>#N/A</v>
      </c>
      <c r="J20" s="60" t="e">
        <f>MATCH(K12,'Solution Category Requirements'!$A$19:$A$380,0)-MATCH(J12,'Solution Category Requirements'!$A$19:$A$380,0)-1</f>
        <v>#N/A</v>
      </c>
      <c r="K20" s="60" t="e">
        <f>MATCH(L12,'Solution Category Requirements'!$A$19:$A$380,0)-MATCH(K12,'Solution Category Requirements'!$A$19:$A$380,0)-1</f>
        <v>#N/A</v>
      </c>
      <c r="L20" s="60" t="e">
        <f>MATCH(M12,'Solution Category Requirements'!$A$19:$A$380,0)-MATCH(L12,'Solution Category Requirements'!$A$19:$A$380,0)-1</f>
        <v>#N/A</v>
      </c>
      <c r="M20" s="60" t="e">
        <f>MATCH(N12,'Solution Category Requirements'!$A$19:$A$380,0)-MATCH(M12,'Solution Category Requirements'!$A$19:$A$380,0)-1</f>
        <v>#N/A</v>
      </c>
      <c r="N20" s="60" t="e">
        <f>MATCH(O12,'Solution Category Requirements'!$A$20:$A$380,0)-MATCH(N12,'Solution Category Requirements'!$A$20:$A$380,0)-1</f>
        <v>#N/A</v>
      </c>
      <c r="O20" s="60" t="e">
        <f>MATCH(P12,'Solution Category Requirements'!$A$21:$A$380,0)-MATCH(O12,'Solution Category Requirements'!$A$21:$A$380,0)-1</f>
        <v>#N/A</v>
      </c>
      <c r="P20" s="60" t="e">
        <f>MATCH(Q12,'Solution Category Requirements'!$A$23:$A$380,0)-MATCH(P12,'Solution Category Requirements'!$A$23:$A$380,0)-1</f>
        <v>#N/A</v>
      </c>
      <c r="Q20" s="60" t="e">
        <f>MATCH(R12,'Solution Category Requirements'!$A$27:$A$380,0)-MATCH(Q12,'Solution Category Requirements'!$A$27:$A$380,0)-1</f>
        <v>#N/A</v>
      </c>
      <c r="R20" s="60" t="e">
        <f>MATCH(S12,'Solution Category Requirements'!$A$27:$A$380,0)-MATCH(R12,'Solution Category Requirements'!$A$27:$A$380,0)-1</f>
        <v>#N/A</v>
      </c>
      <c r="T20" t="s">
        <v>70</v>
      </c>
    </row>
    <row r="21" spans="1:20" x14ac:dyDescent="0.3">
      <c r="T21" t="s">
        <v>71</v>
      </c>
    </row>
    <row r="22" spans="1:20" x14ac:dyDescent="0.3">
      <c r="A22" t="s">
        <v>56</v>
      </c>
    </row>
    <row r="23" spans="1:20" x14ac:dyDescent="0.3">
      <c r="B23" t="s">
        <v>5</v>
      </c>
      <c r="C23" t="s">
        <v>57</v>
      </c>
      <c r="D23" t="s">
        <v>58</v>
      </c>
      <c r="E23" t="s">
        <v>59</v>
      </c>
    </row>
    <row r="24" spans="1:20" x14ac:dyDescent="0.3">
      <c r="A24" t="s">
        <v>60</v>
      </c>
      <c r="B24">
        <f>'General Assessment'!A7</f>
        <v>0</v>
      </c>
      <c r="C24">
        <f>'Solution Category Requirements'!A10</f>
        <v>0</v>
      </c>
    </row>
    <row r="25" spans="1:20" x14ac:dyDescent="0.3">
      <c r="A25" t="s">
        <v>61</v>
      </c>
      <c r="B25">
        <f>'General Assessment'!A8</f>
        <v>0</v>
      </c>
      <c r="C25">
        <f>'Solution Category Requirements'!A11</f>
        <v>0</v>
      </c>
      <c r="D25">
        <f>J3</f>
        <v>5</v>
      </c>
    </row>
    <row r="26" spans="1:20" x14ac:dyDescent="0.3">
      <c r="A26" t="s">
        <v>59</v>
      </c>
      <c r="B26">
        <f>SUM(B24:B25)</f>
        <v>0</v>
      </c>
      <c r="C26">
        <f>SUM(C24:C25)</f>
        <v>0</v>
      </c>
      <c r="D26">
        <f>SUM(D24:D25)</f>
        <v>5</v>
      </c>
      <c r="E26">
        <f>SUM(B26:D26)</f>
        <v>5</v>
      </c>
    </row>
    <row r="30" spans="1:20" x14ac:dyDescent="0.3">
      <c r="A30" s="21" t="str">
        <f>IF(AND(N2=100%,E26=0),"Proceed","Do not submit")</f>
        <v>Do not submit</v>
      </c>
    </row>
    <row r="33" spans="2:3" x14ac:dyDescent="0.3">
      <c r="C33">
        <v>1</v>
      </c>
    </row>
    <row r="34" spans="2:3" x14ac:dyDescent="0.3">
      <c r="B34" t="s">
        <v>14</v>
      </c>
    </row>
  </sheetData>
  <conditionalFormatting sqref="C20:R20">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B19" sqref="B19"/>
    </sheetView>
  </sheetViews>
  <sheetFormatPr defaultRowHeight="14.4" x14ac:dyDescent="0.3"/>
  <cols>
    <col min="1" max="1" width="55.44140625" bestFit="1" customWidth="1"/>
    <col min="2" max="2" width="36.77734375" customWidth="1"/>
    <col min="3" max="3" width="33" customWidth="1"/>
  </cols>
  <sheetData>
    <row r="1" spans="1:6" x14ac:dyDescent="0.3">
      <c r="A1" s="26" t="s">
        <v>62</v>
      </c>
      <c r="F1">
        <v>0</v>
      </c>
    </row>
    <row r="2" spans="1:6" x14ac:dyDescent="0.3">
      <c r="F2">
        <v>1</v>
      </c>
    </row>
    <row r="3" spans="1:6" x14ac:dyDescent="0.3">
      <c r="A3" t="s">
        <v>150</v>
      </c>
      <c r="B3" t="s">
        <v>66</v>
      </c>
      <c r="C3" t="s">
        <v>67</v>
      </c>
      <c r="F3">
        <v>2</v>
      </c>
    </row>
    <row r="4" spans="1:6" x14ac:dyDescent="0.3">
      <c r="A4" t="s">
        <v>151</v>
      </c>
      <c r="B4" t="s">
        <v>63</v>
      </c>
      <c r="C4" t="s">
        <v>64</v>
      </c>
      <c r="D4" t="s">
        <v>68</v>
      </c>
      <c r="F4">
        <v>3</v>
      </c>
    </row>
    <row r="5" spans="1:6" x14ac:dyDescent="0.3">
      <c r="A5" t="s">
        <v>152</v>
      </c>
      <c r="B5" t="s">
        <v>153</v>
      </c>
      <c r="C5" t="s">
        <v>65</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2D9F9ECD-48AB-4664-9117-496DB7ED831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4"/>
  <sheetViews>
    <sheetView workbookViewId="0">
      <selection activeCell="A5" sqref="A5"/>
    </sheetView>
  </sheetViews>
  <sheetFormatPr defaultColWidth="9.21875" defaultRowHeight="14.4" x14ac:dyDescent="0.3"/>
  <cols>
    <col min="1" max="1" width="14.5546875" style="1" customWidth="1"/>
    <col min="2" max="16384" width="9.21875" style="1"/>
  </cols>
  <sheetData>
    <row r="1" spans="1:1" x14ac:dyDescent="0.3">
      <c r="A1" s="1" t="s">
        <v>69</v>
      </c>
    </row>
    <row r="2" spans="1:1" x14ac:dyDescent="0.3">
      <c r="A2" s="1" t="s">
        <v>49</v>
      </c>
    </row>
    <row r="3" spans="1:1" x14ac:dyDescent="0.3">
      <c r="A3" s="1" t="s">
        <v>50</v>
      </c>
    </row>
    <row r="4" spans="1:1" x14ac:dyDescent="0.3">
      <c r="A4" s="1" t="s">
        <v>138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709815-8C6C-49A9-87E8-686BA3DE1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purl.org/dc/elements/1.1/"/>
    <ds:schemaRef ds:uri="http://schemas.microsoft.com/office/2006/documentManagement/types"/>
    <ds:schemaRef ds:uri="http://purl.org/dc/dcmitype/"/>
    <ds:schemaRef ds:uri="http://www.w3.org/XML/1998/namespace"/>
    <ds:schemaRef ds:uri="http://schemas.openxmlformats.org/package/2006/metadata/core-properties"/>
    <ds:schemaRef ds:uri="http://schemas.microsoft.com/office/infopath/2007/PartnerControls"/>
    <ds:schemaRef ds:uri="388bccd0-021a-467f-a5da-ec7dfa5bc485"/>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2025-04-21T06:02:23Z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