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10" documentId="13_ncr:1_{F0717ECB-BF52-495A-AC79-0566D1412208}" xr6:coauthVersionLast="47" xr6:coauthVersionMax="47" xr10:uidLastSave="{4F7F5F65-FAE7-480D-9704-52F6EB077F00}"/>
  <workbookProtection workbookAlgorithmName="SHA-512" workbookHashValue="jr2K6wqMIPkuQG+Yqecf/yaWdRCGHOe7Xt4k5N1tn2xVAUjwpxnkJVC9HC/KiV1wnqE3EERBEHgvyfkONiVikQ==" workbookSaltValue="78z3Xxg7+qTTI+zw+ejFQw==" workbookSpinCount="100000" lockStructure="1"/>
  <bookViews>
    <workbookView xWindow="-28920" yWindow="-120" windowWidth="29040" windowHeight="15840" tabRatio="785"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D6" i="17"/>
  <c r="B14" i="16" s="1"/>
  <c r="C6" i="17"/>
  <c r="B6" i="17"/>
  <c r="A6" i="17"/>
  <c r="B5" i="8" l="1"/>
  <c r="B4" i="8"/>
  <c r="B2" i="8"/>
  <c r="A64" i="7"/>
  <c r="A65" i="7"/>
  <c r="A66" i="7"/>
  <c r="A67" i="7"/>
  <c r="A68" i="7"/>
  <c r="A69" i="7"/>
  <c r="A70" i="7"/>
  <c r="A71" i="7"/>
  <c r="A72" i="7"/>
  <c r="A63" i="7"/>
  <c r="A59" i="7"/>
  <c r="A60" i="7"/>
  <c r="A61" i="7"/>
  <c r="A58" i="7"/>
  <c r="A52" i="7"/>
  <c r="A53" i="7"/>
  <c r="A54" i="7"/>
  <c r="A55" i="7"/>
  <c r="A56" i="7"/>
  <c r="A51" i="7"/>
  <c r="A43" i="7"/>
  <c r="A44" i="7"/>
  <c r="A45" i="7"/>
  <c r="A46" i="7"/>
  <c r="A47" i="7"/>
  <c r="A48" i="7"/>
  <c r="A49" i="7"/>
  <c r="A42" i="7"/>
  <c r="A32" i="7"/>
  <c r="A33" i="7"/>
  <c r="A34" i="7"/>
  <c r="A35" i="7"/>
  <c r="A36" i="7"/>
  <c r="A37" i="7"/>
  <c r="A38" i="7"/>
  <c r="A39" i="7"/>
  <c r="A40" i="7"/>
  <c r="A31" i="7"/>
  <c r="A24" i="7"/>
  <c r="A25" i="7"/>
  <c r="A26" i="7"/>
  <c r="A27" i="7"/>
  <c r="A28" i="7"/>
  <c r="A29" i="7"/>
  <c r="A23" i="7"/>
  <c r="C16" i="15" l="1"/>
  <c r="C2" i="16"/>
  <c r="C1" i="16"/>
  <c r="J2" i="8" l="1"/>
  <c r="J3" i="8" l="1"/>
  <c r="D24" i="8" s="1"/>
  <c r="D25" i="8" s="1"/>
  <c r="I2" i="8"/>
  <c r="I3" i="8" s="1"/>
  <c r="B8" i="2" l="1"/>
  <c r="C13" i="15" l="1"/>
  <c r="C10" i="15"/>
  <c r="C2" i="15"/>
  <c r="C1" i="15"/>
  <c r="E2" i="7"/>
  <c r="E2" i="2"/>
  <c r="B23" i="8" l="1"/>
  <c r="A11" i="7" a="1"/>
  <c r="A11" i="7" s="1"/>
  <c r="B11" i="7" s="1"/>
  <c r="E1" i="7"/>
  <c r="C24" i="8" l="1"/>
  <c r="B24" i="8"/>
  <c r="B25" i="8" s="1"/>
  <c r="B3" i="8" l="1"/>
  <c r="E1" i="2"/>
  <c r="R19" i="8" l="1"/>
  <c r="Q19" i="8" l="1"/>
  <c r="P19" i="8"/>
  <c r="O19" i="8"/>
  <c r="N19" i="8"/>
  <c r="M19" i="8"/>
  <c r="L19" i="8"/>
  <c r="K19" i="8"/>
  <c r="J19" i="8"/>
  <c r="I19" i="8"/>
  <c r="H19" i="8"/>
  <c r="G19" i="8"/>
  <c r="F19" i="8"/>
  <c r="E19" i="8"/>
  <c r="C19" i="8"/>
  <c r="D19" i="8"/>
  <c r="D17" i="8"/>
  <c r="E17" i="8"/>
  <c r="F17" i="8"/>
  <c r="G17" i="8"/>
  <c r="H17" i="8"/>
  <c r="I17" i="8"/>
  <c r="J17" i="8"/>
  <c r="K17" i="8"/>
  <c r="L17" i="8"/>
  <c r="M17" i="8"/>
  <c r="N17" i="8"/>
  <c r="O17" i="8"/>
  <c r="P17" i="8"/>
  <c r="Q17" i="8"/>
  <c r="R17" i="8"/>
  <c r="C17" i="8"/>
  <c r="C15" i="8" l="1"/>
  <c r="C16" i="8"/>
  <c r="R15" i="8"/>
  <c r="R16" i="8"/>
  <c r="Q15" i="8"/>
  <c r="Q16" i="8"/>
  <c r="P15" i="8"/>
  <c r="P16" i="8"/>
  <c r="O15" i="8"/>
  <c r="O16" i="8"/>
  <c r="N15" i="8"/>
  <c r="N16" i="8"/>
  <c r="M15" i="8"/>
  <c r="M16" i="8"/>
  <c r="L15" i="8"/>
  <c r="L16" i="8"/>
  <c r="K15" i="8"/>
  <c r="K16" i="8"/>
  <c r="J15" i="8"/>
  <c r="J16" i="8"/>
  <c r="I15" i="8"/>
  <c r="I16" i="8"/>
  <c r="H15" i="8"/>
  <c r="H16" i="8"/>
  <c r="G15" i="8"/>
  <c r="G16" i="8"/>
  <c r="F15" i="8"/>
  <c r="F16" i="8"/>
  <c r="E15" i="8"/>
  <c r="E16" i="8"/>
  <c r="D15" i="8"/>
  <c r="D16" i="8"/>
  <c r="D13" i="8" l="1"/>
  <c r="D14" i="8" s="1"/>
  <c r="E13" i="8"/>
  <c r="E14" i="8" s="1"/>
  <c r="F13" i="8"/>
  <c r="F14" i="8" s="1"/>
  <c r="G13" i="8"/>
  <c r="G14" i="8" s="1"/>
  <c r="H13" i="8"/>
  <c r="H14" i="8" s="1"/>
  <c r="I13" i="8"/>
  <c r="I14" i="8" s="1"/>
  <c r="J13" i="8"/>
  <c r="J14" i="8" s="1"/>
  <c r="K13" i="8"/>
  <c r="K14" i="8" s="1"/>
  <c r="L13" i="8"/>
  <c r="L14" i="8" s="1"/>
  <c r="M13" i="8"/>
  <c r="M14" i="8" s="1"/>
  <c r="N13" i="8"/>
  <c r="N14" i="8" s="1"/>
  <c r="O13" i="8"/>
  <c r="O14" i="8" s="1"/>
  <c r="P13" i="8"/>
  <c r="P14" i="8" s="1"/>
  <c r="Q13" i="8"/>
  <c r="Q14" i="8" s="1"/>
  <c r="R13" i="8"/>
  <c r="R14" i="8" s="1"/>
  <c r="C13" i="8"/>
  <c r="A10" i="7" l="1"/>
  <c r="B13" i="8" a="1"/>
  <c r="B13" i="8" s="1"/>
  <c r="C14" i="8"/>
  <c r="F2" i="8" l="1"/>
  <c r="N2" i="8" s="1"/>
  <c r="B15" i="8"/>
  <c r="F4" i="8" s="1"/>
  <c r="B14" i="8"/>
  <c r="F3" i="8" s="1"/>
  <c r="N3" i="8" s="1"/>
  <c r="B16" i="8"/>
  <c r="F5" i="8" s="1"/>
  <c r="B10" i="7"/>
  <c r="C23" i="8"/>
  <c r="C25" i="8" s="1"/>
  <c r="E25" i="8" s="1"/>
  <c r="A29" i="8" l="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21"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21"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21"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<sst xmlns="http://schemas.openxmlformats.org/spreadsheetml/2006/main" count="354" uniqueCount="152">
  <si>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</si>
  <si>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</si>
  <si>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</si>
  <si>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</si>
  <si>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</si>
  <si>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</si>
  <si>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</si>
  <si>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</si>
  <si>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</si>
  <si>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</si>
  <si>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</si>
  <si>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</si>
  <si>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</si>
  <si>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</si>
  <si>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</si>
  <si>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</si>
  <si>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</si>
  <si>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</si>
  <si>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</si>
  <si>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</si>
  <si>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</si>
  <si>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</si>
  <si>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</si>
  <si>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</si>
  <si>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</si>
  <si>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</si>
  <si>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Real-time Production Scheduling and Job Tracking</t>
  </si>
  <si>
    <t>Equipment Monitoring and Manufacturing Data collection</t>
  </si>
  <si>
    <t>Manufacturing Quality Management</t>
  </si>
  <si>
    <t>Product and Manufacturing Process Configuration</t>
  </si>
  <si>
    <t>Machining Dynamics for Milling/Turning</t>
  </si>
  <si>
    <t>Computer-aided design &amp; Computer-aided manufacturing (CAD/CAM)</t>
  </si>
  <si>
    <r>
      <t>Solution Category:</t>
    </r>
    <r>
      <rPr>
        <sz val="11"/>
        <color rgb="FF000000"/>
        <rFont val="Calibri"/>
        <family val="2"/>
      </rPr>
      <t xml:space="preserve"> Real-time Production Scheduling and Job Tracking</t>
    </r>
    <r>
      <rPr>
        <b/>
        <sz val="11"/>
        <color rgb="FF000000"/>
        <rFont val="Calibri"/>
        <family val="2"/>
      </rPr>
      <t xml:space="preserve">
Solution Category Description: </t>
    </r>
    <r>
      <rPr>
        <sz val="11"/>
        <color rgb="FF000000"/>
        <rFont val="Calibri"/>
        <family val="2"/>
      </rPr>
      <t>Facilitate project management and resource planning, including the planning and coordination of the materials and equipment usage; track and display real-time work completion status, based on data collected from shopfloor.</t>
    </r>
  </si>
  <si>
    <t> </t>
  </si>
  <si>
    <t>Return to the top</t>
  </si>
  <si>
    <t>Does your solution create and dispatch daily work orders that include information such as execution sequence, work instructions, resources, etc?</t>
  </si>
  <si>
    <t xml:space="preserve">Describe how your solution can meet the solution criteria in each row. </t>
  </si>
  <si>
    <t>Does your solution allow operators to view daily work orders and detailed information of each task?</t>
  </si>
  <si>
    <t>Does your solution track &amp; display real-time work completion status for each operation, based on data collected on shopfloor (from e.g. barcode scanners, manual key in)?</t>
  </si>
  <si>
    <t xml:space="preserve">Does your solution provide updates or notification alerts in the event when production equipment slows down or breaks down affecting the entire production? </t>
  </si>
  <si>
    <t>Does your solution allow the planning and co-ordination of change in work orders sequence, postponing or incorporating urgent tasks due to unplanned issues?</t>
  </si>
  <si>
    <t>Does your solution allow users to access data remotely, via e.g. server, cloud or mobile?</t>
  </si>
  <si>
    <t>Does your solution integrate with third party systems e.g. ERP for purposes such as retrieval of work orders, and record of completed operations?</t>
  </si>
  <si>
    <t>Preferred</t>
  </si>
  <si>
    <r>
      <t>Solution Category</t>
    </r>
    <r>
      <rPr>
        <sz val="11"/>
        <color rgb="FF000000"/>
        <rFont val="Calibri"/>
        <family val="2"/>
      </rPr>
      <t>: Equipment Monitoring and Manufacturing Data Collection</t>
    </r>
    <r>
      <rPr>
        <b/>
        <sz val="11"/>
        <color rgb="FF000000"/>
        <rFont val="Calibri"/>
        <family val="2"/>
      </rPr>
      <t xml:space="preserve">
Solution Category Description: </t>
    </r>
    <r>
      <rPr>
        <sz val="11"/>
        <color rgb="FF000000"/>
        <rFont val="Calibri"/>
        <family val="2"/>
      </rPr>
      <t>Provide real-time visibility on the performance and status of machines to enable scheduling of  maintenance.</t>
    </r>
  </si>
  <si>
    <t>Does your solution monitor equipment status &amp; downtime reason in real time via operator manual key in or automatic link with the equipment?</t>
  </si>
  <si>
    <t>Does your solution track the details and status of each equipment?</t>
  </si>
  <si>
    <t>Does your solution generate notification alerts via e.g. Email / SMS when equipment is down or signs of disruption?</t>
  </si>
  <si>
    <t>Does your solution generate report on insights such as e.g. overall equipment effectiveness, Cycle Time per Part, No.of parts per operator, Number of crapped parts, Setup Time per Part?</t>
  </si>
  <si>
    <t>Does your solution display real-time insights on user friendly interface of facility shopfloor monitor or mobile devices?</t>
  </si>
  <si>
    <t>Does your solution integrate with third party systems e.g. ERP, CAD/CAM/PDM, MES and BI systems?</t>
  </si>
  <si>
    <t>Does your solution allow users to schedule equipment maintenance on adhoc basis or automatically based on pre-defined requirements (e.g. work hours)?</t>
  </si>
  <si>
    <t>Does your solution allow users to report a equipment breakdown or problem and dispatch non-scheduled repairs?</t>
  </si>
  <si>
    <t>Does your solution enable users to manage the scope and staff in charge of maintenance for the equipment?</t>
  </si>
  <si>
    <r>
      <t xml:space="preserve">Solution Category: </t>
    </r>
    <r>
      <rPr>
        <sz val="11"/>
        <color rgb="FF000000"/>
        <rFont val="Calibri"/>
        <family val="2"/>
      </rPr>
      <t xml:space="preserve"> Manufacturing Quality Management</t>
    </r>
    <r>
      <rPr>
        <b/>
        <sz val="11"/>
        <color rgb="FF000000"/>
        <rFont val="Calibri"/>
        <family val="2"/>
      </rPr>
      <t xml:space="preserve">
Solution Category Description: </t>
    </r>
    <r>
      <rPr>
        <sz val="11"/>
        <color rgb="FF000000"/>
        <rFont val="Calibri"/>
        <family val="2"/>
      </rPr>
      <t>Allow defining quality checks and collection of quality data; trigger alarms when out-of-specifications and highlight issues; record causes and actions when problem arises, contributes to data analytics.</t>
    </r>
  </si>
  <si>
    <t>Does your solution allow user to define quality checks required (e.g. attributes to record, frequencies &amp; samples size)?</t>
  </si>
  <si>
    <t>Does your solution allow collection of quality data either through manual keying of information on screen by operator or automatically through interfaced connection with measurement equipment?</t>
  </si>
  <si>
    <t>Does your solution trigger alarms when measurements are out-of-specifications and highlight quality issues to operators/inspectors for follow-ups?</t>
  </si>
  <si>
    <t>Does your solution allow users to record causes and actions when problems arise?</t>
  </si>
  <si>
    <t>Does your solution perform statistical analysis, detect trends and deviations for users to conclude about significant influences caused by equipment, batch, operator, temperature etc?</t>
  </si>
  <si>
    <t>Does your solution provide reporting features on recorded quality checks and statistical analysis?</t>
  </si>
  <si>
    <t>Does your solution integrate with third party systems e.g. ERP?</t>
  </si>
  <si>
    <r>
      <t xml:space="preserve">Solution Category: </t>
    </r>
    <r>
      <rPr>
        <sz val="11"/>
        <rFont val="Calibri"/>
        <family val="2"/>
      </rPr>
      <t>Product and Manufacturing Process Configuration</t>
    </r>
    <r>
      <rPr>
        <b/>
        <sz val="11"/>
        <rFont val="Calibri"/>
        <family val="2"/>
      </rPr>
      <t xml:space="preserve">
Solution Category Description</t>
    </r>
    <r>
      <rPr>
        <sz val="11"/>
        <rFont val="Calibri"/>
        <family val="2"/>
      </rPr>
      <t xml:space="preserve">: Provide source of information on the sequence of processes, and the technical drawing of components and materials, and this solution includes information on tools, equipment, manpower and instructions used in each process; manage revision to product design, and allow manufacturing process changes and configuration.  </t>
    </r>
  </si>
  <si>
    <t>Does your solution provide a source of information on sequence of processes involved to manufacture / assemble a product? such as technical drawing, Bill of Material (BOM), material required and manufacturing process such as tools, equipment, instructions used to build the product?</t>
  </si>
  <si>
    <t>Does your solution provide technical drawings of component &amp; materials used in each process?</t>
  </si>
  <si>
    <t>Does your solution provide information on tools, equipment, manpower and instructions that may be used in each process?</t>
  </si>
  <si>
    <t xml:space="preserve">Does your solution manage revision to product design and update relevant manufacturing process changes that are impacted by the product design change? </t>
  </si>
  <si>
    <t>Does your solution allow users to access data remotely via e.g. server, cloud or mobile?</t>
  </si>
  <si>
    <t>Does your solution integrate with third party systems e.g. CAD software?</t>
  </si>
  <si>
    <r>
      <t xml:space="preserve">Solution Category: </t>
    </r>
    <r>
      <rPr>
        <sz val="11"/>
        <rFont val="Calibri"/>
        <family val="2"/>
      </rPr>
      <t>Machining Dynamics for Milling/Turning</t>
    </r>
    <r>
      <rPr>
        <b/>
        <sz val="11"/>
        <rFont val="Calibri"/>
        <family val="2"/>
      </rPr>
      <t xml:space="preserve">
Solution Category Description: </t>
    </r>
    <r>
      <rPr>
        <sz val="11"/>
        <rFont val="Calibri"/>
        <family val="2"/>
      </rPr>
      <t>Machining dynamics play an essential role in the performance of machine tools and machining processes in advanced manufacturing. Current advances in computational modelling, sensors, diagnostic equipment and analysis tools, 3D surface metrology and manufacturing science are giving a new approach to the milling/turning process.</t>
    </r>
  </si>
  <si>
    <t>Does your solution scientifically create information such as machining parameters, cutting depth, spindle speed, and feed rates for increased productivity and quality in milling/turning? </t>
  </si>
  <si>
    <t>Does your solution allow for users to generate stability lobes where Engineers can estimate their vibration resistant machining configuration with consideration on productivity and stability?</t>
  </si>
  <si>
    <t>Does your solution provide interfaces to allow for users to build up their libraries for machines, material, tooling information, and improved parameters? </t>
  </si>
  <si>
    <r>
      <t xml:space="preserve">Solution Category: </t>
    </r>
    <r>
      <rPr>
        <sz val="11"/>
        <color rgb="FF000000"/>
        <rFont val="Calibri"/>
        <family val="2"/>
      </rPr>
      <t>Computer-aided design &amp; Computer-aided manufacturing (CAD/CAM)</t>
    </r>
    <r>
      <rPr>
        <b/>
        <sz val="11"/>
        <color rgb="FF000000"/>
        <rFont val="Calibri"/>
        <family val="2"/>
      </rPr>
      <t xml:space="preserve">
Solution Category Description: </t>
    </r>
    <r>
      <rPr>
        <sz val="11"/>
        <color rgb="FF000000"/>
        <rFont val="Calibri"/>
        <family val="2"/>
      </rPr>
      <t>CAD/CAM solutions enable close integration between the design and manufacturing process.  CAM software uses the models and assemblies created in CAD software to generate toolpaths that drive machine tools to turn designs into physical parts.</t>
    </r>
  </si>
  <si>
    <t>Can your solution be used to design and manufacture prototypes, finished products, and product runs, and used with a CNC machine?</t>
  </si>
  <si>
    <t>Does your solution offer the option to choose among multiple design methodologies such as bottom-up, top-down or in-place design methodologies?</t>
  </si>
  <si>
    <t>Does your solution allow to easily generate all useful production documents from an assembly, including but not limited to, bills of materials, assembly instructions etc.?</t>
  </si>
  <si>
    <t>Does your solution allow associative and/or parametric design, to ensure that the associated operations are automatically updated while updating an element?</t>
  </si>
  <si>
    <t>Does your solution provide advanced programming capabilities, including but not limited to, simple NC programming, multi-axis machining, turning and enabling NC programmers to address multiple tasks?</t>
  </si>
  <si>
    <t>Does your solution provide tightly integrated post-processing system eliminating the need for separate simulation packages?</t>
  </si>
  <si>
    <t>Does your solution allow for application-specific programming, including but not limited to, milling/roughing and finishing?</t>
  </si>
  <si>
    <t>Does your solution allow for programming automation, such as feature-based machining, process templates, machining data library?</t>
  </si>
  <si>
    <t>Does your solution have additional module(s) such as simulating probing to update fixture and tooling offsets, program orientation, reporting on machine tool's performance etc.? Please elaborate under the Remarks column.</t>
  </si>
  <si>
    <t>Can your solution integrate with third party systems in CAD-CAM-CNC process value chain?</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</si>
  <si>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</si>
  <si>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</si>
  <si>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</si>
  <si>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</si>
  <si>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</si>
  <si>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</si>
  <si>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</si>
  <si>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</si>
  <si>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</si>
  <si>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</si>
  <si>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</si>
  <si>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</si>
  <si>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</si>
  <si>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</si>
  <si>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</si>
  <si>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</si>
  <si>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</si>
  <si>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</si>
  <si>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</si>
  <si>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</si>
  <si>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</si>
  <si>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</si>
  <si>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</si>
  <si>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</si>
  <si>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</si>
  <si>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</si>
  <si>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</si>
  <si>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</si>
  <si>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</si>
  <si>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</si>
  <si>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</si>
  <si>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</si>
  <si>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</si>
  <si>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</si>
  <si>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</si>
  <si>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</si>
  <si>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Name of Solution</t>
  </si>
  <si>
    <t>&amp;6594fc689fd9850012cfdc5c=</t>
  </si>
  <si>
    <t>Enter solution name</t>
  </si>
  <si>
    <t>Link</t>
  </si>
  <si>
    <t>Please select</t>
  </si>
  <si>
    <t>Vendor Self-Assessment Checklist for Pre-Approval of Digital Solution: Advanced Manufacturing</t>
  </si>
  <si>
    <t>Solution Category Requirements: Advanced Manufacturing</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</si>
  <si>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</si>
  <si>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</si>
  <si>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</si>
  <si>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Enter your company UEN</t>
  </si>
  <si>
    <t>UEN of Solution Provider</t>
  </si>
  <si>
    <t>?662204622853743d7ad0d6a7=</t>
  </si>
  <si>
    <t>&amp;6594fc479fd9850012cfd85c=</t>
  </si>
  <si>
    <r>
      <t xml:space="preserve">Copy the Customer Satisfaction Survey Link in Cell B14 and send it to at least 5 satisfied customers. 
</t>
    </r>
    <r>
      <rPr>
        <sz val="11"/>
        <color theme="1"/>
        <rFont val="Calibri"/>
        <family val="2"/>
        <scheme val="minor"/>
      </rPr>
      <t>Note: a) If you do not see any link in B14, please go back to "General Assessment tab" and fill up “Your company UEN”, "Your company name" and "Your proposed solution name".
            b) You should not modify the customer satisfaction survey link.</t>
    </r>
  </si>
  <si>
    <t>Enter your company name</t>
  </si>
  <si>
    <t>Company Name of Solution Provider</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</si>
  <si>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</si>
  <si>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</si>
  <si>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&lt;Enter your company name&gt;</t>
  </si>
  <si>
    <t>Your company must be listed on Peppol directory:
https://www.peppoldirectory.sg/</t>
  </si>
  <si>
    <t>List your payment terms</t>
  </si>
  <si>
    <t>List the formats data can be extracted in</t>
  </si>
  <si>
    <r>
      <rPr>
        <b/>
        <sz val="11"/>
        <color theme="1"/>
        <rFont val="Calibri"/>
        <family val="2"/>
        <scheme val="minor"/>
      </rPr>
      <t>Tip</t>
    </r>
    <r>
      <rPr>
        <sz val="11"/>
        <color theme="1"/>
        <rFont val="Calibri"/>
        <family val="2"/>
        <scheme val="minor"/>
      </rPr>
      <t>: To copy the link, right-click on the cell and select 'Copy' from the context menu.</t>
    </r>
  </si>
  <si>
    <t>Compliance with the Data Analytics and/or Personal Data Protection Requirements</t>
  </si>
  <si>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</si>
  <si>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</si>
  <si>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</si>
  <si>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</si>
  <si>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</si>
  <si>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t>Version: 25-2.0</t>
  </si>
  <si>
    <r>
      <t xml:space="preserve">You are required to provide </t>
    </r>
    <r>
      <rPr>
        <b/>
        <sz val="11"/>
        <color rgb="FF000000"/>
        <rFont val="Calibri"/>
        <family val="2"/>
        <scheme val="minor"/>
      </rPr>
      <t>at least 5 local Singapore registered businesses customer references</t>
    </r>
    <r>
      <rPr>
        <sz val="11"/>
        <color rgb="FF000000"/>
        <rFont val="Calibri"/>
        <family val="2"/>
        <scheme val="minor"/>
      </rPr>
      <t xml:space="preserve"> who fulfil the following criteria
- Group Annual Sales turnover of not more than S$100 million or Group Employment size of not more than 200 workers 
- </t>
    </r>
    <r>
      <rPr>
        <b/>
        <sz val="11"/>
        <color rgb="FF000000"/>
        <rFont val="Calibri"/>
        <family val="2"/>
        <scheme val="minor"/>
      </rPr>
      <t>current users</t>
    </r>
    <r>
      <rPr>
        <sz val="11"/>
        <color rgb="FF000000"/>
        <rFont val="Calibri"/>
        <family val="2"/>
        <scheme val="minor"/>
      </rPr>
      <t xml:space="preserve"> of the implemented solution and have been using it for </t>
    </r>
    <r>
      <rPr>
        <b/>
        <sz val="11"/>
        <color rgb="FF000000"/>
        <rFont val="Calibri"/>
        <family val="2"/>
        <scheme val="minor"/>
      </rPr>
      <t>more than 6 months</t>
    </r>
    <r>
      <rPr>
        <sz val="11"/>
        <color rgb="FF000000"/>
        <rFont val="Calibri"/>
        <family val="2"/>
        <scheme val="minor"/>
      </rPr>
      <t xml:space="preserve">. 
</t>
    </r>
    <r>
      <rPr>
        <b/>
        <sz val="11"/>
        <color rgb="FF000000"/>
        <rFont val="Calibri"/>
        <family val="2"/>
        <scheme val="minor"/>
      </rPr>
      <t xml:space="preserve">
Note</t>
    </r>
    <r>
      <rPr>
        <sz val="11"/>
        <color rgb="FF000000"/>
        <rFont val="Calibri"/>
        <family val="2"/>
        <scheme val="minor"/>
      </rPr>
      <t>: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</si>
</sst>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6"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sz val="11"/>
      <color rgb="FF000000"/>
      <name val="Calibri"/>
      <family val="2"/>
    </font>
    <font>
      <b/>
      <sz val="11"/>
      <color rgb="FF000000"/>
      <name val="Calibri"/>
      <family val="2"/>
    </font>
    <font>
      <sz val="11"/>
      <name val="Calibri"/>
      <family val="2"/>
    </font>
    <font>
      <b/>
      <sz val="11"/>
      <name val="Calibri"/>
      <family val="2"/>
    </font>
    <font>
      <sz val="11"/>
      <color rgb="FF000000"/>
      <name val="Calibri"/>
      <family val="2"/>
      <scheme val="minor"/>
    </font>
    <font>
      <b/>
      <sz val="11"/>
      <color rgb="FF000000"/>
      <name val="Calibri"/>
      <family val="2"/>
      <scheme val="minor"/>
    </font>
    <font>
      <b/>
      <sz val="11"/>
      <name val="Calibri"/>
      <family val="2"/>
      <scheme val="minor"/>
    </font>
  </fonts>
  <fills count="11">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
      <patternFill patternType="solid">
        <fgColor rgb="FFE7E6E6"/>
        <bgColor rgb="FF000000"/>
      </patternFill>
    </fill>
    <fill>
      <patternFill patternType="solid">
        <fgColor rgb="FFF1E8F8"/>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s>
  <cellStyleXfs count="3">
    <xf numFmtId="0" fontId="0" fillId="0" borderId="0"/>
    <xf numFmtId="9" fontId="8" fillId="0" borderId="0" applyFont="0" applyFill="0" applyBorder="0" applyAlignment="0" applyProtection="0"/>
    <xf numFmtId="0" fontId="12" fillId="0" borderId="0" applyNumberFormat="0" applyFill="0" applyBorder="0" applyAlignment="0" applyProtection="0"/>
  </cellStyleXfs>
  <cellXfs count="90">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164" fontId="3" fillId="0" borderId="0" xfId="0" applyNumberFormat="1" applyFont="1" applyAlignment="1">
      <alignment horizontal="right" vertical="top"/>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2" fillId="0" borderId="0" xfId="2" applyAlignment="1">
      <alignment horizontal="left" vertical="top"/>
    </xf>
    <xf numFmtId="0" fontId="12" fillId="0" borderId="0" xfId="2"/>
    <xf numFmtId="0" fontId="0" fillId="0" borderId="0" xfId="0" applyAlignment="1" applyProtection="1">
      <alignment vertical="top"/>
      <protection locked="0"/>
    </xf>
    <xf numFmtId="0" fontId="0" fillId="5" borderId="1" xfId="0" applyFill="1" applyBorder="1" applyAlignment="1" applyProtection="1">
      <alignment horizontal="left" vertical="top" wrapText="1"/>
      <protection locked="0"/>
    </xf>
    <xf numFmtId="0" fontId="0" fillId="0" borderId="8" xfId="0" applyBorder="1"/>
    <xf numFmtId="0" fontId="0" fillId="0" borderId="9" xfId="0" applyBorder="1"/>
    <xf numFmtId="0" fontId="14" fillId="4" borderId="10" xfId="0" applyFont="1" applyFill="1" applyBorder="1" applyAlignment="1">
      <alignment horizontal="center" vertical="center"/>
    </xf>
    <xf numFmtId="0" fontId="13" fillId="3" borderId="5" xfId="0" applyFont="1" applyFill="1" applyBorder="1"/>
    <xf numFmtId="0" fontId="12" fillId="0" borderId="10" xfId="2" applyFill="1" applyBorder="1" applyAlignment="1">
      <alignment vertical="top"/>
    </xf>
    <xf numFmtId="0" fontId="2" fillId="3" borderId="5" xfId="0" applyFont="1" applyFill="1" applyBorder="1"/>
    <xf numFmtId="0" fontId="2" fillId="3" borderId="7" xfId="0" applyFont="1" applyFill="1" applyBorder="1"/>
    <xf numFmtId="0" fontId="2" fillId="3" borderId="6" xfId="0" applyFont="1" applyFill="1" applyBorder="1"/>
    <xf numFmtId="0" fontId="16"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2" fillId="0" borderId="0" xfId="2" applyFill="1" applyAlignment="1" applyProtection="1">
      <alignment vertical="top" wrapText="1"/>
      <protection locked="0"/>
    </xf>
    <xf numFmtId="0" fontId="0" fillId="0" borderId="0" xfId="0" applyAlignment="1" applyProtection="1">
      <alignment vertical="top" wrapText="1"/>
      <protection locked="0"/>
    </xf>
    <xf numFmtId="0" fontId="12"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10" fillId="0" borderId="0" xfId="0" applyFont="1" applyAlignment="1">
      <alignment vertical="top" wrapText="1"/>
    </xf>
    <xf numFmtId="0" fontId="0" fillId="0" borderId="1" xfId="0" applyBorder="1" applyAlignment="1" applyProtection="1">
      <alignment vertical="top"/>
      <protection locked="0"/>
    </xf>
    <xf numFmtId="0" fontId="12" fillId="5" borderId="1" xfId="2" applyFill="1" applyBorder="1" applyAlignment="1" applyProtection="1">
      <alignment vertical="top" wrapText="1"/>
      <protection locked="0"/>
    </xf>
    <xf numFmtId="0" fontId="2" fillId="0" borderId="0" xfId="0" applyFont="1" applyAlignment="1">
      <alignment horizontal="left" vertical="center" wrapText="1"/>
    </xf>
    <xf numFmtId="1" fontId="0" fillId="0" borderId="0" xfId="0" applyNumberFormat="1"/>
    <xf numFmtId="0" fontId="9" fillId="0" borderId="0" xfId="0" applyFont="1" applyAlignment="1">
      <alignment horizontal="left" vertical="top"/>
    </xf>
    <xf numFmtId="0" fontId="7" fillId="0" borderId="0" xfId="0" applyFont="1" applyAlignment="1">
      <alignment horizontal="left" vertical="top"/>
    </xf>
    <xf numFmtId="0" fontId="0" fillId="8" borderId="0" xfId="0" applyFill="1" applyAlignment="1">
      <alignment vertical="top"/>
    </xf>
    <xf numFmtId="1" fontId="0" fillId="0" borderId="0" xfId="0" quotePrefix="1" applyNumberFormat="1"/>
    <xf numFmtId="0" fontId="0" fillId="0" borderId="1" xfId="0" applyBorder="1" applyAlignment="1" applyProtection="1">
      <alignment horizontal="left" vertical="top" wrapText="1"/>
      <protection locked="0"/>
    </xf>
    <xf numFmtId="0" fontId="19" fillId="10" borderId="4"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10" borderId="13" xfId="0" applyFont="1" applyFill="1" applyBorder="1" applyAlignment="1" applyProtection="1">
      <alignment horizontal="left" vertical="top" wrapText="1"/>
      <protection locked="0"/>
    </xf>
    <xf numFmtId="0" fontId="19" fillId="10" borderId="3" xfId="0" applyFont="1" applyFill="1" applyBorder="1" applyAlignment="1" applyProtection="1">
      <alignment horizontal="left" vertical="top" wrapText="1"/>
      <protection locked="0"/>
    </xf>
    <xf numFmtId="0" fontId="12" fillId="0" borderId="0" xfId="2" applyAlignment="1" applyProtection="1">
      <alignment horizontal="left" vertical="top"/>
    </xf>
    <xf numFmtId="0" fontId="1" fillId="2" borderId="0" xfId="0" applyFont="1" applyFill="1" applyAlignment="1">
      <alignment vertical="center"/>
    </xf>
    <xf numFmtId="0" fontId="7" fillId="0" borderId="0" xfId="0" applyFont="1" applyAlignment="1">
      <alignment horizontal="left" vertical="top" wrapText="1"/>
    </xf>
    <xf numFmtId="0" fontId="7" fillId="0" borderId="0" xfId="0" applyFont="1" applyAlignment="1">
      <alignment vertical="top"/>
    </xf>
    <xf numFmtId="0" fontId="19" fillId="0" borderId="0" xfId="0" applyFont="1" applyAlignment="1">
      <alignment horizontal="left" vertical="top"/>
    </xf>
    <xf numFmtId="0" fontId="12" fillId="0" borderId="0" xfId="2" applyFill="1" applyBorder="1" applyAlignment="1" applyProtection="1">
      <alignment horizontal="left" vertical="top"/>
    </xf>
    <xf numFmtId="0" fontId="20" fillId="0" borderId="0" xfId="0" applyFont="1" applyAlignment="1">
      <alignment horizontal="left" vertical="top"/>
    </xf>
    <xf numFmtId="0" fontId="19" fillId="9" borderId="1" xfId="0" applyFont="1" applyFill="1" applyBorder="1" applyAlignment="1">
      <alignment horizontal="left" vertical="top"/>
    </xf>
    <xf numFmtId="0" fontId="20" fillId="9" borderId="2" xfId="0" applyFont="1" applyFill="1" applyBorder="1" applyAlignment="1">
      <alignment horizontal="left" vertical="top" wrapText="1"/>
    </xf>
    <xf numFmtId="0" fontId="19" fillId="9" borderId="2" xfId="0" applyFont="1" applyFill="1" applyBorder="1" applyAlignment="1">
      <alignment horizontal="left" vertical="top" wrapText="1"/>
    </xf>
    <xf numFmtId="0" fontId="12" fillId="0" borderId="0" xfId="2" applyAlignment="1" applyProtection="1">
      <alignment horizontal="left" vertical="top" wrapText="1"/>
    </xf>
    <xf numFmtId="0" fontId="19" fillId="0" borderId="4" xfId="0" applyFont="1" applyBorder="1" applyAlignment="1">
      <alignment horizontal="left" vertical="top" wrapText="1"/>
    </xf>
    <xf numFmtId="0" fontId="19" fillId="0" borderId="11" xfId="0" applyFont="1" applyBorder="1" applyAlignment="1">
      <alignment horizontal="left" vertical="top" wrapText="1"/>
    </xf>
    <xf numFmtId="2" fontId="19" fillId="0" borderId="4" xfId="0" applyNumberFormat="1" applyFont="1" applyBorder="1" applyAlignment="1">
      <alignment horizontal="left" vertical="top" wrapText="1"/>
    </xf>
    <xf numFmtId="0" fontId="21" fillId="0" borderId="11" xfId="0" applyFont="1" applyBorder="1" applyAlignment="1">
      <alignment horizontal="left" vertical="top" wrapText="1"/>
    </xf>
    <xf numFmtId="0" fontId="19" fillId="0" borderId="12" xfId="0" applyFont="1" applyBorder="1" applyAlignment="1">
      <alignment horizontal="left" vertical="top" wrapText="1"/>
    </xf>
    <xf numFmtId="0" fontId="0" fillId="3" borderId="1" xfId="0" applyFill="1" applyBorder="1" applyAlignment="1" applyProtection="1">
      <alignment horizontal="left" vertical="top" wrapText="1"/>
      <protection locked="0"/>
    </xf>
    <xf numFmtId="0" fontId="0" fillId="7" borderId="1" xfId="0" applyFill="1" applyBorder="1" applyAlignment="1" applyProtection="1">
      <alignment vertical="top"/>
      <protection locked="0"/>
    </xf>
    <xf numFmtId="0" fontId="2" fillId="0" borderId="1" xfId="0" applyFont="1" applyBorder="1" applyAlignment="1">
      <alignment horizontal="left" vertical="top"/>
    </xf>
    <xf numFmtId="0" fontId="0" fillId="0" borderId="1" xfId="0" applyBorder="1" applyAlignment="1">
      <alignment vertical="top" wrapText="1"/>
    </xf>
    <xf numFmtId="0" fontId="2" fillId="0" borderId="1" xfId="0" applyFont="1" applyBorder="1" applyAlignment="1">
      <alignment vertical="top" wrapText="1"/>
    </xf>
    <xf numFmtId="0" fontId="0" fillId="0" borderId="1" xfId="0" applyBorder="1" applyAlignment="1">
      <alignment horizontal="left" vertical="top"/>
    </xf>
    <xf numFmtId="0" fontId="1" fillId="2" borderId="0" xfId="0" applyFont="1" applyFill="1" applyAlignment="1">
      <alignment horizontal="left" vertical="center"/>
    </xf>
    <xf numFmtId="0" fontId="0" fillId="0" borderId="0" xfId="0" applyAlignment="1">
      <alignment horizontal="left" vertical="top" wrapText="1"/>
    </xf>
    <xf numFmtId="0" fontId="23" fillId="0" borderId="0" xfId="0" applyFont="1" applyAlignment="1">
      <alignment horizontal="left" vertical="top" wrapText="1"/>
    </xf>
  </cellXfs>
  <cellStyles count="3">
    <cellStyle name="Hyperlink" xfId="2" builtinId="8"/>
    <cellStyle name="Normal" xfId="0" builtinId="0"/>
    <cellStyle name="Percent" xfId="1" builtinId="5"/>
  </cellStyles>
  <dxfs count="13">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49530</xdr:colOff>
      <xdr:row>2</xdr:row>
      <xdr:rowOff>363038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4150" y="3538346"/>
          <a:ext cx="695647" cy="823301"/>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593715" y="4234603"/>
          <a:ext cx="689932" cy="826656"/>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20955</xdr:colOff>
      <xdr:row>2</xdr:row>
      <xdr:rowOff>362130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11430</xdr:colOff>
      <xdr:row>2</xdr:row>
      <xdr:rowOff>59964</xdr:rowOff>
    </xdr:from>
    <xdr:to>
      <xdr:col>2</xdr:col>
      <xdr:colOff>1114425</xdr:colOff>
      <xdr:row>2</xdr:row>
      <xdr:rowOff>352426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17930" y="421914"/>
          <a:ext cx="1131570" cy="292462"/>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7905" y="3705225"/>
          <a:ext cx="1278638" cy="74652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18847" y="1627823"/>
          <a:ext cx="689932" cy="826656"/>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89320" y="3873818"/>
          <a:ext cx="689932" cy="826656"/>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77890" y="5976461"/>
          <a:ext cx="689932" cy="826656"/>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94546" y="8094344"/>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2" dataDxfId="11">
  <autoFilter ref="A1:A3" xr:uid="{6CB28B83-0958-4829-B5AC-9043E61AF0FB}"/>
  <tableColumns count="1">
    <tableColumn id="1" xr3:uid="{C4ED7A2D-A909-482F-B633-9A001FF0A9D5}" name="Please select" data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A3" sqref="A3:B3"/>
    </sheetView>
  </sheetViews>
  <sheetFormatPr defaultColWidth="0" defaultRowHeight="14.4" zeroHeight="1" x14ac:dyDescent="0.3"/>
  <cols>
    <col min="1" max="1" width="2.77734375" style="1" customWidth="1"/>
    <col min="2" max="2" width="146.21875" style="1" customWidth="1"/>
    <col min="3" max="3" width="16.21875" style="1" bestFit="1" customWidth="1"/>
    <col min="4" max="4" width="2.5546875" style="1" customWidth="1"/>
    <col min="5" max="16384" width="9.21875" style="1" hidden="1"/>
  </cols>
  <sheetData>
    <row r="1" spans="1:4" x14ac:dyDescent="0.3">
      <c r="A1" s="22" t="s">
        <v>0</v>
      </c>
      <c r="C1" s="5" t="s">
        <v>150</v>
      </c>
    </row>
    <row r="2" spans="1:4" x14ac:dyDescent="0.3">
      <c r="C2" s="19">
        <v>45778</v>
      </c>
    </row>
    <row r="3" spans="1:4" ht="32.1" customHeight="1" x14ac:dyDescent="0.3">
      <c r="A3" s="87" t="s">
        <v>125</v>
      </c>
      <c r="B3" s="87"/>
      <c r="C3" s="18"/>
      <c r="D3" s="6"/>
    </row>
    <row r="4" spans="1:4" ht="19.5" customHeight="1" x14ac:dyDescent="0.3"/>
    <row r="5" spans="1:4" ht="28.8" x14ac:dyDescent="0.3">
      <c r="A5" s="3">
        <v>1</v>
      </c>
      <c r="B5" s="50" t="s">
        <v>146</v>
      </c>
      <c r="C5" s="4"/>
    </row>
    <row r="6" spans="1:4" s="24" customFormat="1" ht="22.5" customHeight="1" x14ac:dyDescent="0.3">
      <c r="A6" s="41"/>
      <c r="B6" s="42" t="s">
        <v>1</v>
      </c>
      <c r="C6" s="43"/>
    </row>
    <row r="7" spans="1:4" s="24" customFormat="1" x14ac:dyDescent="0.3">
      <c r="A7" s="41">
        <v>2</v>
      </c>
      <c r="B7" s="44" t="s">
        <v>2</v>
      </c>
      <c r="C7" s="43"/>
    </row>
    <row r="8" spans="1:4" ht="100.8" x14ac:dyDescent="0.3">
      <c r="A8" s="3">
        <v>3</v>
      </c>
      <c r="B8" s="50" t="s">
        <v>149</v>
      </c>
      <c r="C8" s="4"/>
    </row>
    <row r="9" spans="1:4" ht="69.75" customHeight="1" x14ac:dyDescent="0.3">
      <c r="A9" s="3">
        <v>4</v>
      </c>
      <c r="B9" s="4" t="s">
        <v>147</v>
      </c>
      <c r="C9" s="4"/>
    </row>
    <row r="10" spans="1:4" x14ac:dyDescent="0.3">
      <c r="A10" s="3">
        <v>5</v>
      </c>
      <c r="B10" s="4" t="s">
        <v>3</v>
      </c>
      <c r="C10" s="4"/>
    </row>
    <row r="11" spans="1:4" ht="33" customHeight="1" x14ac:dyDescent="0.3">
      <c r="B11" s="40" t="s">
        <v>4</v>
      </c>
    </row>
    <row r="12" spans="1:4" x14ac:dyDescent="0.3"/>
    <row r="13" spans="1:4" s="57" customFormat="1" hidden="1" x14ac:dyDescent="0.3"/>
    <row r="14" spans="1:4" s="57" customFormat="1" hidden="1" x14ac:dyDescent="0.3"/>
    <row r="15" spans="1:4" s="57" customFormat="1" hidden="1" x14ac:dyDescent="0.3"/>
    <row r="16" spans="1:4" s="57" customFormat="1" hidden="1" x14ac:dyDescent="0.3"/>
    <row r="17" s="57" customFormat="1" hidden="1" x14ac:dyDescent="0.3"/>
    <row r="18" s="57" customFormat="1" hidden="1" x14ac:dyDescent="0.3"/>
    <row r="19" s="57" customFormat="1" hidden="1" x14ac:dyDescent="0.3"/>
    <row r="20" s="57" customFormat="1" hidden="1" x14ac:dyDescent="0.3"/>
    <row r="21" s="57" customFormat="1" hidden="1" x14ac:dyDescent="0.3"/>
    <row r="22" s="57" customFormat="1" hidden="1" x14ac:dyDescent="0.3"/>
    <row r="23" s="57" customFormat="1" hidden="1" x14ac:dyDescent="0.3"/>
    <row r="24" s="57" customFormat="1" hidden="1" x14ac:dyDescent="0.3"/>
    <row r="25" s="57" customFormat="1" hidden="1" x14ac:dyDescent="0.3"/>
    <row r="26" s="57" customFormat="1" hidden="1" x14ac:dyDescent="0.3"/>
    <row r="27" s="57" customFormat="1" hidden="1" x14ac:dyDescent="0.3"/>
    <row r="28" s="57" customFormat="1" hidden="1" x14ac:dyDescent="0.3"/>
    <row r="29" s="57" customFormat="1" hidden="1" x14ac:dyDescent="0.3"/>
    <row r="30" s="57" customFormat="1" hidden="1" x14ac:dyDescent="0.3"/>
    <row r="31" s="57" customFormat="1" hidden="1" x14ac:dyDescent="0.3"/>
    <row r="32" s="57" customFormat="1" hidden="1" x14ac:dyDescent="0.3"/>
    <row r="33" s="57" customFormat="1" hidden="1" x14ac:dyDescent="0.3"/>
    <row r="34" s="57" customFormat="1" hidden="1" x14ac:dyDescent="0.3"/>
    <row r="35" s="57" customFormat="1" hidden="1" x14ac:dyDescent="0.3"/>
    <row r="36" s="57" customFormat="1" hidden="1" x14ac:dyDescent="0.3"/>
    <row r="37" s="57" customFormat="1" hidden="1" x14ac:dyDescent="0.3"/>
    <row r="38" s="57" customFormat="1" hidden="1" x14ac:dyDescent="0.3"/>
    <row r="39" s="57" customFormat="1" hidden="1" x14ac:dyDescent="0.3"/>
    <row r="40" s="57" customFormat="1" hidden="1" x14ac:dyDescent="0.3"/>
    <row r="41" s="57" customFormat="1" hidden="1" x14ac:dyDescent="0.3"/>
    <row r="42" s="57" customFormat="1" hidden="1" x14ac:dyDescent="0.3"/>
    <row r="43" s="57" customFormat="1" hidden="1" x14ac:dyDescent="0.3"/>
    <row r="44" s="57" customFormat="1" hidden="1" x14ac:dyDescent="0.3"/>
    <row r="45" s="57" customFormat="1" hidden="1" x14ac:dyDescent="0.3"/>
    <row r="46" s="57" customFormat="1" hidden="1" x14ac:dyDescent="0.3"/>
    <row r="47" s="57" customFormat="1" hidden="1" x14ac:dyDescent="0.3"/>
    <row r="48" s="57" customFormat="1" hidden="1" x14ac:dyDescent="0.3"/>
  </sheetData>
  <sheetProtection algorithmName="SHA-512" hashValue="xQ/NJb+yo/eoVd/r62icnm/Z1Vi90zn9FV02zI1Y7b8h2lcf/yNGpjLVNs9du1zhCNJ3BS9/ELjvg3tA5XyECA==" saltValue="z4GVte3RpHDFPFbWTLuvqQ==" spinCount="100000" sheet="1" formatRows="0" insertColumns="0"/>
  <mergeCells count="1">
    <mergeCell ref="A3:B3"/>
  </mergeCells>
  <hyperlinks>
    <hyperlink ref="A1" r:id="rId1" xr:uid="{31F41907-8E88-4A78-9CFC-B635B6FCC34D}"/>
    <hyperlink ref="B7" r:id="rId2" xr:uid="{5AC17E84-95DE-48DC-BBC7-5E3EF7145C15}"/>
    <hyperlink ref="B6" r:id="rId3" display="If you have not performed a vendor onboarding eligibility assessment, please visit https://go.gov.sg/vsa and ensure that you have passed all criteria." xr:uid="{CDA29C2B-AEB4-433D-9258-A4BB820BDBEC}"/>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3"/>
  <sheetViews>
    <sheetView showGridLines="0" zoomScale="85" zoomScaleNormal="85" workbookViewId="0">
      <selection activeCell="A3" sqref="A3:F3"/>
    </sheetView>
  </sheetViews>
  <sheetFormatPr defaultColWidth="0" defaultRowHeight="14.4" zeroHeight="1" x14ac:dyDescent="0.3"/>
  <cols>
    <col min="1" max="1" width="6.5546875" style="3" customWidth="1"/>
    <col min="2" max="2" width="123.44140625" style="1" customWidth="1"/>
    <col min="3" max="3" width="18.77734375" style="1" customWidth="1"/>
    <col min="4" max="4" width="12.77734375" style="1" customWidth="1"/>
    <col min="5" max="5" width="69.5546875" style="1" customWidth="1"/>
    <col min="6" max="6" width="2.5546875" style="1" customWidth="1"/>
    <col min="7" max="16384" width="9.21875" style="1" hidden="1"/>
  </cols>
  <sheetData>
    <row r="1" spans="1:6" x14ac:dyDescent="0.3">
      <c r="A1" s="22" t="s">
        <v>0</v>
      </c>
      <c r="E1" s="10" t="str">
        <f>Instructions!$C$1</f>
        <v>Version: 25-2.0</v>
      </c>
      <c r="F1" s="5"/>
    </row>
    <row r="2" spans="1:6" x14ac:dyDescent="0.3">
      <c r="E2" s="20">
        <f>Instructions!C2</f>
        <v>45778</v>
      </c>
      <c r="F2" s="5"/>
    </row>
    <row r="3" spans="1:6" s="7" customFormat="1" ht="32.1" customHeight="1" x14ac:dyDescent="0.3">
      <c r="A3" s="87" t="s">
        <v>5</v>
      </c>
      <c r="B3" s="87"/>
      <c r="C3" s="87"/>
      <c r="D3" s="87"/>
      <c r="E3" s="87"/>
      <c r="F3" s="87"/>
    </row>
    <row r="4" spans="1:6" x14ac:dyDescent="0.3"/>
    <row r="5" spans="1:6" ht="139.5" customHeight="1" x14ac:dyDescent="0.3">
      <c r="A5" s="88" t="s">
        <v>148</v>
      </c>
      <c r="B5" s="88"/>
      <c r="C5" s="88"/>
      <c r="D5" s="88"/>
      <c r="E5" s="88"/>
    </row>
    <row r="6" spans="1:6" x14ac:dyDescent="0.3">
      <c r="A6" s="9" t="s">
        <v>6</v>
      </c>
      <c r="B6" s="8"/>
      <c r="C6" s="8"/>
      <c r="D6" s="8"/>
      <c r="E6" s="8"/>
    </row>
    <row r="7" spans="1:6" ht="24" customHeight="1" x14ac:dyDescent="0.3">
      <c r="A7" s="55"/>
      <c r="B7" s="8" t="s">
        <v>7</v>
      </c>
      <c r="C7" s="15"/>
      <c r="D7" s="8"/>
      <c r="E7" s="8"/>
    </row>
    <row r="8" spans="1:6" ht="47.25" customHeight="1" x14ac:dyDescent="0.3">
      <c r="A8" s="56">
        <f>COUNTIFS(C12:C21, "Mandatory", D12:D21, "No")</f>
        <v>0</v>
      </c>
      <c r="B8" s="15" t="str">
        <f>IF(A8&gt;0,"Error! You have indicated [No] for at least 1 of the Mandatory requirements. All Mandatory requirements must be met. Please do not proceed until all requirements can be met.","")</f>
        <v/>
      </c>
      <c r="C8" s="15"/>
      <c r="D8" s="8"/>
      <c r="E8" s="8"/>
    </row>
    <row r="9" spans="1:6" ht="112.5" customHeight="1" x14ac:dyDescent="0.3">
      <c r="D9" s="8"/>
      <c r="E9" s="8"/>
    </row>
    <row r="10" spans="1:6" x14ac:dyDescent="0.3">
      <c r="D10" s="8"/>
      <c r="E10" s="8"/>
    </row>
    <row r="11" spans="1:6" s="2" customFormat="1" x14ac:dyDescent="0.3">
      <c r="A11" s="13" t="s">
        <v>8</v>
      </c>
      <c r="B11" s="14" t="s">
        <v>9</v>
      </c>
      <c r="C11" s="14" t="s">
        <v>10</v>
      </c>
      <c r="D11" s="14" t="s">
        <v>11</v>
      </c>
      <c r="E11" s="14" t="s">
        <v>12</v>
      </c>
    </row>
    <row r="12" spans="1:6" s="2" customFormat="1" ht="28.8" x14ac:dyDescent="0.3">
      <c r="A12" s="83">
        <v>1</v>
      </c>
      <c r="B12" s="37" t="s">
        <v>13</v>
      </c>
      <c r="C12" s="84" t="s">
        <v>14</v>
      </c>
      <c r="D12" s="51"/>
      <c r="E12" s="82" t="s">
        <v>15</v>
      </c>
    </row>
    <row r="13" spans="1:6" s="2" customFormat="1" ht="28.8" x14ac:dyDescent="0.3">
      <c r="A13" s="83">
        <v>2</v>
      </c>
      <c r="B13" s="85" t="s">
        <v>16</v>
      </c>
      <c r="C13" s="84" t="s">
        <v>14</v>
      </c>
      <c r="D13" s="51"/>
      <c r="E13" s="82" t="s">
        <v>139</v>
      </c>
    </row>
    <row r="14" spans="1:6" s="2" customFormat="1" ht="28.8" x14ac:dyDescent="0.3">
      <c r="A14" s="83">
        <v>3</v>
      </c>
      <c r="B14" s="37" t="s">
        <v>17</v>
      </c>
      <c r="C14" s="84" t="s">
        <v>14</v>
      </c>
      <c r="D14" s="51"/>
      <c r="E14" s="82" t="s">
        <v>18</v>
      </c>
    </row>
    <row r="15" spans="1:6" ht="43.2" x14ac:dyDescent="0.3">
      <c r="A15" s="86">
        <v>4</v>
      </c>
      <c r="B15" s="84" t="s">
        <v>19</v>
      </c>
      <c r="C15" s="84" t="s">
        <v>20</v>
      </c>
      <c r="D15" s="51"/>
      <c r="E15" s="25" t="s">
        <v>140</v>
      </c>
    </row>
    <row r="16" spans="1:6" ht="28.8" x14ac:dyDescent="0.3">
      <c r="A16" s="86">
        <v>5</v>
      </c>
      <c r="B16" s="84" t="s">
        <v>137</v>
      </c>
      <c r="C16" s="84" t="s">
        <v>14</v>
      </c>
      <c r="D16" s="51"/>
      <c r="E16" s="25" t="s">
        <v>141</v>
      </c>
    </row>
    <row r="17" spans="1:5" ht="57.6" x14ac:dyDescent="0.3">
      <c r="A17" s="86">
        <v>6</v>
      </c>
      <c r="B17" s="84" t="s">
        <v>22</v>
      </c>
      <c r="C17" s="84" t="s">
        <v>20</v>
      </c>
      <c r="D17" s="51"/>
      <c r="E17" s="25" t="s">
        <v>21</v>
      </c>
    </row>
    <row r="18" spans="1:5" ht="115.2" x14ac:dyDescent="0.3">
      <c r="A18" s="86">
        <v>7</v>
      </c>
      <c r="B18" s="84" t="s">
        <v>145</v>
      </c>
      <c r="C18" s="84" t="s">
        <v>20</v>
      </c>
      <c r="D18" s="51"/>
      <c r="E18" s="52" t="s">
        <v>144</v>
      </c>
    </row>
    <row r="19" spans="1:5" ht="28.8" x14ac:dyDescent="0.3">
      <c r="A19" s="86">
        <v>8</v>
      </c>
      <c r="B19" s="84" t="s">
        <v>138</v>
      </c>
      <c r="C19" s="84" t="s">
        <v>20</v>
      </c>
      <c r="D19" s="51"/>
      <c r="E19" s="25" t="s">
        <v>142</v>
      </c>
    </row>
    <row r="20" spans="1:5" ht="57.6" x14ac:dyDescent="0.3">
      <c r="A20" s="86">
        <v>9</v>
      </c>
      <c r="B20" s="84" t="s">
        <v>127</v>
      </c>
      <c r="C20" s="84" t="s">
        <v>14</v>
      </c>
      <c r="D20" s="51"/>
      <c r="E20" s="25" t="s">
        <v>21</v>
      </c>
    </row>
    <row r="21" spans="1:5" ht="86.4" x14ac:dyDescent="0.3">
      <c r="A21" s="86">
        <v>10</v>
      </c>
      <c r="B21" s="84" t="s">
        <v>128</v>
      </c>
      <c r="C21" s="84" t="s">
        <v>14</v>
      </c>
      <c r="D21" s="51"/>
      <c r="E21" s="25" t="s">
        <v>129</v>
      </c>
    </row>
    <row r="22" spans="1:5" x14ac:dyDescent="0.3"/>
    <row r="23" spans="1:5" x14ac:dyDescent="0.3"/>
  </sheetData>
  <sheetProtection algorithmName="SHA-512" hashValue="dxZGJY74x87M/2igfADOsSXolfxnZv8gJogDvpMzVhvx96NenIUINdsQC56MBpwak41owQ0eqnWCMBRc9Xu5OA==" saltValue="+YlRJJBzViUmj/fSK7v8PQ==" spinCount="100000" sheet="1" formatColumns="0" formatRows="0" insertHyperlinks="0"/>
  <protectedRanges>
    <protectedRange sqref="D12:E20" name="GA_2"/>
    <protectedRange sqref="D20" name="Compliance_1_1"/>
    <protectedRange sqref="E19:E20" name="Soln Cat Req_1_1"/>
    <protectedRange sqref="E15:E17" name="Soln Cat Req"/>
    <protectedRange sqref="E18 D12:D19" name="Compliance"/>
    <protectedRange sqref="D21:E21" name="GA_1_1"/>
    <protectedRange sqref="D21" name="Compliance_1_1_1"/>
    <protectedRange sqref="E21" name="Soln Cat Req_1_1_1"/>
  </protectedRanges>
  <mergeCells count="2">
    <mergeCell ref="A3:F3"/>
    <mergeCell ref="A5:E5"/>
  </mergeCells>
  <conditionalFormatting sqref="D12:D21">
    <cfRule type="expression" dxfId="9" priority="1">
      <formula>AND($C12="Mandatory", $D12="No")</formula>
    </cfRule>
    <cfRule type="containsBlanks" dxfId="8" priority="2">
      <formula>LEN(TRIM(D12))=0</formula>
    </cfRule>
  </conditionalFormatting>
  <dataValidations count="1">
    <dataValidation type="list" showInputMessage="1" showErrorMessage="1" sqref="D12:D21" xr:uid="{FEFF0DD0-AF32-45BE-9F9F-14638A67C3EA}">
      <formula1>"Yes,No"</formula1>
    </dataValidation>
  </dataValidations>
  <hyperlinks>
    <hyperlink ref="A1" r:id="rId1" xr:uid="{4BE62BB9-2298-4002-9D0B-C8A0598149C9}"/>
    <hyperlink ref="E18" r:id="rId2" xr:uid="{896E96FE-EDB8-4E51-8C17-BCB0CB80CEA5}"/>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H73"/>
  <sheetViews>
    <sheetView showGridLines="0" zoomScale="90" zoomScaleNormal="90" workbookViewId="0">
      <selection activeCell="A3" sqref="A3"/>
    </sheetView>
  </sheetViews>
  <sheetFormatPr defaultColWidth="0" defaultRowHeight="14.4" zeroHeight="1" x14ac:dyDescent="0.3"/>
  <cols>
    <col min="1" max="1" width="6.44140625" style="3" customWidth="1"/>
    <col min="2" max="2" width="102.5546875" style="1" customWidth="1"/>
    <col min="3" max="3" width="12.5546875" style="1" customWidth="1"/>
    <col min="4" max="4" width="12.77734375" style="1" customWidth="1"/>
    <col min="5" max="5" width="72.5546875" style="1" customWidth="1"/>
    <col min="6" max="6" width="2.5546875" style="1" customWidth="1"/>
    <col min="7" max="7" width="19.77734375" style="1" customWidth="1"/>
    <col min="8" max="8" width="9.21875" style="1" customWidth="1"/>
    <col min="9" max="16384" width="9.21875" style="1" hidden="1"/>
  </cols>
  <sheetData>
    <row r="1" spans="1:7" x14ac:dyDescent="0.3">
      <c r="A1" s="65" t="s">
        <v>0</v>
      </c>
      <c r="D1" s="10"/>
      <c r="E1" s="10" t="str">
        <f>Instructions!$C$1</f>
        <v>Version: 25-2.0</v>
      </c>
      <c r="F1" s="5"/>
    </row>
    <row r="2" spans="1:7" x14ac:dyDescent="0.3">
      <c r="D2" s="10"/>
      <c r="E2" s="20">
        <f>Instructions!C2</f>
        <v>45778</v>
      </c>
      <c r="F2" s="5"/>
    </row>
    <row r="3" spans="1:7" s="7" customFormat="1" ht="32.1" customHeight="1" x14ac:dyDescent="0.3">
      <c r="A3" s="66" t="s">
        <v>126</v>
      </c>
      <c r="B3" s="66"/>
      <c r="C3" s="66"/>
      <c r="D3" s="66"/>
      <c r="E3" s="66"/>
      <c r="F3" s="66"/>
    </row>
    <row r="4" spans="1:7" x14ac:dyDescent="0.3"/>
    <row r="5" spans="1:7" x14ac:dyDescent="0.3">
      <c r="A5" s="88" t="s">
        <v>23</v>
      </c>
      <c r="B5" s="88"/>
      <c r="C5" s="88"/>
      <c r="D5" s="88"/>
      <c r="E5" s="88"/>
    </row>
    <row r="6" spans="1:7" ht="108" customHeight="1" x14ac:dyDescent="0.3">
      <c r="A6" s="88" t="s">
        <v>24</v>
      </c>
      <c r="B6" s="88"/>
      <c r="C6" s="88"/>
      <c r="D6" s="88"/>
      <c r="E6" s="88"/>
    </row>
    <row r="7" spans="1:7" x14ac:dyDescent="0.3">
      <c r="A7" s="8"/>
      <c r="B7" s="8"/>
      <c r="C7" s="8"/>
      <c r="D7" s="8"/>
      <c r="E7" s="8"/>
    </row>
    <row r="8" spans="1:7" x14ac:dyDescent="0.3">
      <c r="A8" s="9" t="s">
        <v>6</v>
      </c>
      <c r="B8" s="8"/>
      <c r="C8" s="67"/>
      <c r="D8" s="8"/>
      <c r="E8" s="67"/>
    </row>
    <row r="9" spans="1:7" x14ac:dyDescent="0.3">
      <c r="A9" s="9"/>
      <c r="B9" s="8" t="s">
        <v>7</v>
      </c>
      <c r="C9" s="67"/>
      <c r="D9" s="8"/>
      <c r="E9" s="67"/>
    </row>
    <row r="10" spans="1:7" ht="39.6" customHeight="1" x14ac:dyDescent="0.3">
      <c r="A10" s="68">
        <f>IF(COUNTIF('Data for graphs'!C13:R13,"&gt;0")&lt;=1, 0, COUNTIF('Data for graphs'!C13:R13,"&gt;0"))</f>
        <v>0</v>
      </c>
      <c r="B10" s="15" t="str">
        <f>IF(A10&gt;0,"Error! You have responded in multiple solution categories. Please ONLY provide responses for the selected solution category.","")</f>
        <v/>
      </c>
      <c r="C10" s="9"/>
      <c r="D10" s="8"/>
      <c r="E10" s="67"/>
    </row>
    <row r="11" spans="1:7" ht="39.6" customHeight="1" x14ac:dyDescent="0.3">
      <c r="A11" s="68" cm="1">
        <f t="array" ref="A11">SUMPRODUCT((C23:C72="Mandatory")*(D23:D72="No"))</f>
        <v>0</v>
      </c>
      <c r="B11" s="15" t="str">
        <f>IF(A11&gt;0,"Error! You have indicated [NO] for at least 1 of the Mandatory requirements. Please do not proceed until all requirements can be met.","")</f>
        <v/>
      </c>
      <c r="C11" s="9"/>
      <c r="D11" s="8"/>
      <c r="E11" s="67"/>
    </row>
    <row r="12" spans="1:7" ht="133.5" customHeight="1" x14ac:dyDescent="0.3">
      <c r="B12" s="8"/>
      <c r="D12" s="8"/>
    </row>
    <row r="13" spans="1:7" x14ac:dyDescent="0.3">
      <c r="A13" s="2" t="s">
        <v>25</v>
      </c>
      <c r="B13" s="2"/>
      <c r="C13" s="2"/>
      <c r="D13" s="2"/>
      <c r="E13" s="2"/>
    </row>
    <row r="14" spans="1:7" s="3" customFormat="1" x14ac:dyDescent="0.3">
      <c r="A14" s="69">
        <v>1</v>
      </c>
      <c r="B14" s="70" t="s">
        <v>26</v>
      </c>
      <c r="C14" s="71"/>
      <c r="D14" s="71"/>
      <c r="E14" s="71"/>
      <c r="F14" s="69"/>
      <c r="G14" s="69"/>
    </row>
    <row r="15" spans="1:7" s="3" customFormat="1" x14ac:dyDescent="0.3">
      <c r="A15" s="69">
        <v>2</v>
      </c>
      <c r="B15" s="70" t="s">
        <v>27</v>
      </c>
      <c r="C15" s="71"/>
      <c r="D15" s="71"/>
      <c r="E15" s="71"/>
      <c r="F15" s="69"/>
      <c r="G15" s="69"/>
    </row>
    <row r="16" spans="1:7" s="3" customFormat="1" x14ac:dyDescent="0.3">
      <c r="A16" s="69">
        <v>3</v>
      </c>
      <c r="B16" s="70" t="s">
        <v>28</v>
      </c>
      <c r="C16" s="71"/>
      <c r="D16" s="71"/>
      <c r="E16" s="71"/>
      <c r="F16" s="69"/>
      <c r="G16" s="69"/>
    </row>
    <row r="17" spans="1:7" s="3" customFormat="1" x14ac:dyDescent="0.3">
      <c r="A17" s="69">
        <v>4</v>
      </c>
      <c r="B17" s="70" t="s">
        <v>29</v>
      </c>
      <c r="C17" s="71"/>
      <c r="D17" s="71"/>
      <c r="E17" s="71"/>
      <c r="F17" s="69"/>
      <c r="G17" s="69"/>
    </row>
    <row r="18" spans="1:7" s="3" customFormat="1" x14ac:dyDescent="0.3">
      <c r="A18" s="69">
        <v>5</v>
      </c>
      <c r="B18" s="70" t="s">
        <v>30</v>
      </c>
      <c r="C18" s="71"/>
      <c r="D18" s="71"/>
      <c r="E18" s="71"/>
      <c r="F18" s="69"/>
      <c r="G18" s="69"/>
    </row>
    <row r="19" spans="1:7" s="3" customFormat="1" x14ac:dyDescent="0.3">
      <c r="A19" s="69">
        <v>6</v>
      </c>
      <c r="B19" s="70" t="s">
        <v>31</v>
      </c>
      <c r="C19" s="71"/>
      <c r="D19" s="71"/>
      <c r="E19" s="71"/>
      <c r="F19" s="69"/>
      <c r="G19" s="69"/>
    </row>
    <row r="20" spans="1:7" s="3" customFormat="1" x14ac:dyDescent="0.3">
      <c r="B20" s="8"/>
      <c r="D20" s="8"/>
    </row>
    <row r="21" spans="1:7" s="9" customFormat="1" x14ac:dyDescent="0.3">
      <c r="A21" s="13" t="s">
        <v>8</v>
      </c>
      <c r="B21" s="13" t="s">
        <v>9</v>
      </c>
      <c r="C21" s="13" t="s">
        <v>10</v>
      </c>
      <c r="D21" s="13" t="s">
        <v>11</v>
      </c>
      <c r="E21" s="13" t="s">
        <v>12</v>
      </c>
    </row>
    <row r="22" spans="1:7" s="3" customFormat="1" ht="57.6" x14ac:dyDescent="0.3">
      <c r="A22" s="72">
        <v>1</v>
      </c>
      <c r="B22" s="73" t="s">
        <v>32</v>
      </c>
      <c r="C22" s="74" t="s">
        <v>33</v>
      </c>
      <c r="D22" s="81"/>
      <c r="E22" s="62" t="s">
        <v>33</v>
      </c>
      <c r="G22" s="75" t="s">
        <v>34</v>
      </c>
    </row>
    <row r="23" spans="1:7" s="8" customFormat="1" ht="28.8" x14ac:dyDescent="0.3">
      <c r="A23" s="76">
        <f>A22+0.01</f>
        <v>1.01</v>
      </c>
      <c r="B23" s="77" t="s">
        <v>35</v>
      </c>
      <c r="C23" s="77" t="s">
        <v>20</v>
      </c>
      <c r="D23" s="59"/>
      <c r="E23" s="60" t="s">
        <v>36</v>
      </c>
      <c r="G23" s="75" t="s">
        <v>34</v>
      </c>
    </row>
    <row r="24" spans="1:7" s="8" customFormat="1" x14ac:dyDescent="0.3">
      <c r="A24" s="76">
        <f t="shared" ref="A24:A29" si="0">A23+0.01</f>
        <v>1.02</v>
      </c>
      <c r="B24" s="77" t="s">
        <v>37</v>
      </c>
      <c r="C24" s="77" t="s">
        <v>20</v>
      </c>
      <c r="D24" s="59"/>
      <c r="E24" s="60" t="s">
        <v>36</v>
      </c>
      <c r="G24" s="75" t="s">
        <v>34</v>
      </c>
    </row>
    <row r="25" spans="1:7" s="8" customFormat="1" ht="28.8" x14ac:dyDescent="0.3">
      <c r="A25" s="76">
        <f t="shared" si="0"/>
        <v>1.03</v>
      </c>
      <c r="B25" s="77" t="s">
        <v>38</v>
      </c>
      <c r="C25" s="77" t="s">
        <v>20</v>
      </c>
      <c r="D25" s="59"/>
      <c r="E25" s="60" t="s">
        <v>36</v>
      </c>
      <c r="G25" s="75" t="s">
        <v>34</v>
      </c>
    </row>
    <row r="26" spans="1:7" s="8" customFormat="1" ht="28.8" x14ac:dyDescent="0.3">
      <c r="A26" s="76">
        <f t="shared" si="0"/>
        <v>1.04</v>
      </c>
      <c r="B26" s="77" t="s">
        <v>39</v>
      </c>
      <c r="C26" s="77" t="s">
        <v>20</v>
      </c>
      <c r="D26" s="59"/>
      <c r="E26" s="60" t="s">
        <v>36</v>
      </c>
      <c r="G26" s="75" t="s">
        <v>34</v>
      </c>
    </row>
    <row r="27" spans="1:7" s="8" customFormat="1" ht="28.8" x14ac:dyDescent="0.3">
      <c r="A27" s="76">
        <f t="shared" si="0"/>
        <v>1.05</v>
      </c>
      <c r="B27" s="77" t="s">
        <v>40</v>
      </c>
      <c r="C27" s="77" t="s">
        <v>20</v>
      </c>
      <c r="D27" s="59"/>
      <c r="E27" s="60" t="s">
        <v>36</v>
      </c>
      <c r="G27" s="75" t="s">
        <v>34</v>
      </c>
    </row>
    <row r="28" spans="1:7" s="8" customFormat="1" x14ac:dyDescent="0.3">
      <c r="A28" s="76">
        <f t="shared" si="0"/>
        <v>1.06</v>
      </c>
      <c r="B28" s="77" t="s">
        <v>41</v>
      </c>
      <c r="C28" s="77" t="s">
        <v>20</v>
      </c>
      <c r="D28" s="59"/>
      <c r="E28" s="60" t="s">
        <v>36</v>
      </c>
      <c r="G28" s="75" t="s">
        <v>34</v>
      </c>
    </row>
    <row r="29" spans="1:7" s="8" customFormat="1" ht="28.8" x14ac:dyDescent="0.3">
      <c r="A29" s="76">
        <f t="shared" si="0"/>
        <v>1.07</v>
      </c>
      <c r="B29" s="77" t="s">
        <v>42</v>
      </c>
      <c r="C29" s="77" t="s">
        <v>43</v>
      </c>
      <c r="D29" s="59"/>
      <c r="E29" s="60" t="s">
        <v>36</v>
      </c>
      <c r="G29" s="75" t="s">
        <v>34</v>
      </c>
    </row>
    <row r="30" spans="1:7" s="8" customFormat="1" ht="43.2" x14ac:dyDescent="0.3">
      <c r="A30" s="72">
        <v>2</v>
      </c>
      <c r="B30" s="73" t="s">
        <v>44</v>
      </c>
      <c r="C30" s="74" t="s">
        <v>33</v>
      </c>
      <c r="D30" s="61" t="s">
        <v>33</v>
      </c>
      <c r="E30" s="62" t="s">
        <v>33</v>
      </c>
      <c r="F30" s="3"/>
      <c r="G30" s="75" t="s">
        <v>34</v>
      </c>
    </row>
    <row r="31" spans="1:7" s="8" customFormat="1" ht="28.8" x14ac:dyDescent="0.3">
      <c r="A31" s="78">
        <f>A30+0.01</f>
        <v>2.0099999999999998</v>
      </c>
      <c r="B31" s="77" t="s">
        <v>45</v>
      </c>
      <c r="C31" s="77" t="s">
        <v>20</v>
      </c>
      <c r="D31" s="59"/>
      <c r="E31" s="60" t="s">
        <v>36</v>
      </c>
      <c r="G31" s="75" t="s">
        <v>34</v>
      </c>
    </row>
    <row r="32" spans="1:7" s="8" customFormat="1" x14ac:dyDescent="0.3">
      <c r="A32" s="78">
        <f t="shared" ref="A32:A40" si="1">A31+0.01</f>
        <v>2.0199999999999996</v>
      </c>
      <c r="B32" s="77" t="s">
        <v>46</v>
      </c>
      <c r="C32" s="77" t="s">
        <v>20</v>
      </c>
      <c r="D32" s="59"/>
      <c r="E32" s="60" t="s">
        <v>36</v>
      </c>
      <c r="G32" s="75" t="s">
        <v>34</v>
      </c>
    </row>
    <row r="33" spans="1:7" s="8" customFormat="1" x14ac:dyDescent="0.3">
      <c r="A33" s="78">
        <f t="shared" si="1"/>
        <v>2.0299999999999994</v>
      </c>
      <c r="B33" s="77" t="s">
        <v>47</v>
      </c>
      <c r="C33" s="77" t="s">
        <v>20</v>
      </c>
      <c r="D33" s="59"/>
      <c r="E33" s="60" t="s">
        <v>36</v>
      </c>
      <c r="G33" s="75" t="s">
        <v>34</v>
      </c>
    </row>
    <row r="34" spans="1:7" s="8" customFormat="1" ht="28.8" x14ac:dyDescent="0.3">
      <c r="A34" s="78">
        <f t="shared" si="1"/>
        <v>2.0399999999999991</v>
      </c>
      <c r="B34" s="77" t="s">
        <v>48</v>
      </c>
      <c r="C34" s="77" t="s">
        <v>20</v>
      </c>
      <c r="D34" s="59"/>
      <c r="E34" s="60" t="s">
        <v>36</v>
      </c>
      <c r="G34" s="75" t="s">
        <v>34</v>
      </c>
    </row>
    <row r="35" spans="1:7" s="8" customFormat="1" x14ac:dyDescent="0.3">
      <c r="A35" s="78">
        <f t="shared" si="1"/>
        <v>2.0499999999999989</v>
      </c>
      <c r="B35" s="77" t="s">
        <v>49</v>
      </c>
      <c r="C35" s="77" t="s">
        <v>20</v>
      </c>
      <c r="D35" s="59"/>
      <c r="E35" s="60" t="s">
        <v>36</v>
      </c>
      <c r="G35" s="75" t="s">
        <v>34</v>
      </c>
    </row>
    <row r="36" spans="1:7" s="8" customFormat="1" x14ac:dyDescent="0.3">
      <c r="A36" s="78">
        <f t="shared" si="1"/>
        <v>2.0599999999999987</v>
      </c>
      <c r="B36" s="77" t="s">
        <v>50</v>
      </c>
      <c r="C36" s="77" t="s">
        <v>43</v>
      </c>
      <c r="D36" s="59"/>
      <c r="E36" s="60" t="s">
        <v>36</v>
      </c>
      <c r="G36" s="75" t="s">
        <v>34</v>
      </c>
    </row>
    <row r="37" spans="1:7" s="8" customFormat="1" ht="28.8" x14ac:dyDescent="0.3">
      <c r="A37" s="78">
        <f t="shared" si="1"/>
        <v>2.0699999999999985</v>
      </c>
      <c r="B37" s="77" t="s">
        <v>51</v>
      </c>
      <c r="C37" s="79" t="s">
        <v>43</v>
      </c>
      <c r="D37" s="59"/>
      <c r="E37" s="63" t="s">
        <v>36</v>
      </c>
      <c r="G37" s="75" t="s">
        <v>34</v>
      </c>
    </row>
    <row r="38" spans="1:7" s="8" customFormat="1" x14ac:dyDescent="0.3">
      <c r="A38" s="78">
        <f t="shared" si="1"/>
        <v>2.0799999999999983</v>
      </c>
      <c r="B38" s="77" t="s">
        <v>52</v>
      </c>
      <c r="C38" s="79" t="s">
        <v>43</v>
      </c>
      <c r="D38" s="59"/>
      <c r="E38" s="64" t="s">
        <v>36</v>
      </c>
      <c r="G38" s="75" t="s">
        <v>34</v>
      </c>
    </row>
    <row r="39" spans="1:7" s="8" customFormat="1" x14ac:dyDescent="0.3">
      <c r="A39" s="78">
        <f t="shared" si="1"/>
        <v>2.0899999999999981</v>
      </c>
      <c r="B39" s="77" t="s">
        <v>53</v>
      </c>
      <c r="C39" s="79" t="s">
        <v>43</v>
      </c>
      <c r="D39" s="59"/>
      <c r="E39" s="64" t="s">
        <v>36</v>
      </c>
      <c r="G39" s="75" t="s">
        <v>34</v>
      </c>
    </row>
    <row r="40" spans="1:7" s="8" customFormat="1" x14ac:dyDescent="0.3">
      <c r="A40" s="78">
        <f t="shared" si="1"/>
        <v>2.0999999999999979</v>
      </c>
      <c r="B40" s="77" t="s">
        <v>41</v>
      </c>
      <c r="C40" s="79" t="s">
        <v>20</v>
      </c>
      <c r="D40" s="59"/>
      <c r="E40" s="64" t="s">
        <v>36</v>
      </c>
      <c r="G40" s="75" t="s">
        <v>34</v>
      </c>
    </row>
    <row r="41" spans="1:7" s="8" customFormat="1" ht="43.2" x14ac:dyDescent="0.3">
      <c r="A41" s="72">
        <v>3</v>
      </c>
      <c r="B41" s="73" t="s">
        <v>54</v>
      </c>
      <c r="C41" s="74" t="s">
        <v>33</v>
      </c>
      <c r="D41" s="61" t="s">
        <v>33</v>
      </c>
      <c r="E41" s="62" t="s">
        <v>33</v>
      </c>
      <c r="F41" s="3"/>
      <c r="G41" s="75" t="s">
        <v>34</v>
      </c>
    </row>
    <row r="42" spans="1:7" s="8" customFormat="1" x14ac:dyDescent="0.3">
      <c r="A42" s="76">
        <f>A41+0.01</f>
        <v>3.01</v>
      </c>
      <c r="B42" s="77" t="s">
        <v>55</v>
      </c>
      <c r="C42" s="77" t="s">
        <v>20</v>
      </c>
      <c r="D42" s="59"/>
      <c r="E42" s="63" t="s">
        <v>36</v>
      </c>
      <c r="G42" s="75" t="s">
        <v>34</v>
      </c>
    </row>
    <row r="43" spans="1:7" s="8" customFormat="1" ht="28.8" x14ac:dyDescent="0.3">
      <c r="A43" s="76">
        <f t="shared" ref="A43:A49" si="2">A42+0.01</f>
        <v>3.0199999999999996</v>
      </c>
      <c r="B43" s="77" t="s">
        <v>56</v>
      </c>
      <c r="C43" s="77" t="s">
        <v>20</v>
      </c>
      <c r="D43" s="59"/>
      <c r="E43" s="64" t="s">
        <v>36</v>
      </c>
      <c r="G43" s="75" t="s">
        <v>34</v>
      </c>
    </row>
    <row r="44" spans="1:7" s="8" customFormat="1" ht="28.8" x14ac:dyDescent="0.3">
      <c r="A44" s="76">
        <f t="shared" si="2"/>
        <v>3.0299999999999994</v>
      </c>
      <c r="B44" s="77" t="s">
        <v>57</v>
      </c>
      <c r="C44" s="77" t="s">
        <v>20</v>
      </c>
      <c r="D44" s="59"/>
      <c r="E44" s="64" t="s">
        <v>36</v>
      </c>
      <c r="G44" s="75" t="s">
        <v>34</v>
      </c>
    </row>
    <row r="45" spans="1:7" s="8" customFormat="1" x14ac:dyDescent="0.3">
      <c r="A45" s="76">
        <f t="shared" si="2"/>
        <v>3.0399999999999991</v>
      </c>
      <c r="B45" s="77" t="s">
        <v>58</v>
      </c>
      <c r="C45" s="80" t="s">
        <v>20</v>
      </c>
      <c r="D45" s="59"/>
      <c r="E45" s="64" t="s">
        <v>36</v>
      </c>
      <c r="G45" s="75" t="s">
        <v>34</v>
      </c>
    </row>
    <row r="46" spans="1:7" s="8" customFormat="1" ht="28.8" x14ac:dyDescent="0.3">
      <c r="A46" s="76">
        <f t="shared" si="2"/>
        <v>3.0499999999999989</v>
      </c>
      <c r="B46" s="77" t="s">
        <v>59</v>
      </c>
      <c r="C46" s="80" t="s">
        <v>20</v>
      </c>
      <c r="D46" s="59"/>
      <c r="E46" s="64" t="s">
        <v>36</v>
      </c>
      <c r="G46" s="75" t="s">
        <v>34</v>
      </c>
    </row>
    <row r="47" spans="1:7" s="8" customFormat="1" x14ac:dyDescent="0.3">
      <c r="A47" s="76">
        <f t="shared" si="2"/>
        <v>3.0599999999999987</v>
      </c>
      <c r="B47" s="77" t="s">
        <v>60</v>
      </c>
      <c r="C47" s="80" t="s">
        <v>20</v>
      </c>
      <c r="D47" s="59"/>
      <c r="E47" s="64" t="s">
        <v>36</v>
      </c>
      <c r="G47" s="75" t="s">
        <v>34</v>
      </c>
    </row>
    <row r="48" spans="1:7" s="8" customFormat="1" x14ac:dyDescent="0.3">
      <c r="A48" s="76">
        <f t="shared" si="2"/>
        <v>3.0699999999999985</v>
      </c>
      <c r="B48" s="77" t="s">
        <v>41</v>
      </c>
      <c r="C48" s="80" t="s">
        <v>20</v>
      </c>
      <c r="D48" s="59"/>
      <c r="E48" s="64" t="s">
        <v>36</v>
      </c>
      <c r="G48" s="75" t="s">
        <v>34</v>
      </c>
    </row>
    <row r="49" spans="1:7" s="8" customFormat="1" x14ac:dyDescent="0.3">
      <c r="A49" s="76">
        <f t="shared" si="2"/>
        <v>3.0799999999999983</v>
      </c>
      <c r="B49" s="77" t="s">
        <v>61</v>
      </c>
      <c r="C49" s="80" t="s">
        <v>43</v>
      </c>
      <c r="D49" s="59"/>
      <c r="E49" s="64" t="s">
        <v>36</v>
      </c>
      <c r="G49" s="75" t="s">
        <v>34</v>
      </c>
    </row>
    <row r="50" spans="1:7" s="8" customFormat="1" ht="57.6" x14ac:dyDescent="0.3">
      <c r="A50" s="72">
        <v>4</v>
      </c>
      <c r="B50" s="73" t="s">
        <v>62</v>
      </c>
      <c r="C50" s="74" t="s">
        <v>33</v>
      </c>
      <c r="D50" s="61" t="s">
        <v>33</v>
      </c>
      <c r="E50" s="62" t="s">
        <v>33</v>
      </c>
      <c r="F50" s="3"/>
      <c r="G50" s="75" t="s">
        <v>34</v>
      </c>
    </row>
    <row r="51" spans="1:7" s="8" customFormat="1" ht="43.2" x14ac:dyDescent="0.3">
      <c r="A51" s="76">
        <f>A50+0.01</f>
        <v>4.01</v>
      </c>
      <c r="B51" s="79" t="s">
        <v>63</v>
      </c>
      <c r="C51" s="79" t="s">
        <v>20</v>
      </c>
      <c r="D51" s="59"/>
      <c r="E51" s="60" t="s">
        <v>36</v>
      </c>
      <c r="G51" s="75" t="s">
        <v>34</v>
      </c>
    </row>
    <row r="52" spans="1:7" s="8" customFormat="1" x14ac:dyDescent="0.3">
      <c r="A52" s="76">
        <f t="shared" ref="A52:A56" si="3">A51+0.01</f>
        <v>4.0199999999999996</v>
      </c>
      <c r="B52" s="79" t="s">
        <v>64</v>
      </c>
      <c r="C52" s="79" t="s">
        <v>20</v>
      </c>
      <c r="D52" s="59"/>
      <c r="E52" s="60" t="s">
        <v>36</v>
      </c>
      <c r="G52" s="75" t="s">
        <v>34</v>
      </c>
    </row>
    <row r="53" spans="1:7" s="8" customFormat="1" ht="28.8" x14ac:dyDescent="0.3">
      <c r="A53" s="76">
        <f t="shared" si="3"/>
        <v>4.0299999999999994</v>
      </c>
      <c r="B53" s="77" t="s">
        <v>65</v>
      </c>
      <c r="C53" s="79" t="s">
        <v>20</v>
      </c>
      <c r="D53" s="59"/>
      <c r="E53" s="60" t="s">
        <v>36</v>
      </c>
      <c r="G53" s="75" t="s">
        <v>34</v>
      </c>
    </row>
    <row r="54" spans="1:7" s="8" customFormat="1" ht="28.8" x14ac:dyDescent="0.3">
      <c r="A54" s="76">
        <f t="shared" si="3"/>
        <v>4.0399999999999991</v>
      </c>
      <c r="B54" s="79" t="s">
        <v>66</v>
      </c>
      <c r="C54" s="79" t="s">
        <v>20</v>
      </c>
      <c r="D54" s="59"/>
      <c r="E54" s="60" t="s">
        <v>36</v>
      </c>
      <c r="G54" s="75" t="s">
        <v>34</v>
      </c>
    </row>
    <row r="55" spans="1:7" s="8" customFormat="1" x14ac:dyDescent="0.3">
      <c r="A55" s="76">
        <f t="shared" si="3"/>
        <v>4.0499999999999989</v>
      </c>
      <c r="B55" s="79" t="s">
        <v>67</v>
      </c>
      <c r="C55" s="79" t="s">
        <v>20</v>
      </c>
      <c r="D55" s="59"/>
      <c r="E55" s="60" t="s">
        <v>36</v>
      </c>
      <c r="G55" s="75" t="s">
        <v>34</v>
      </c>
    </row>
    <row r="56" spans="1:7" s="8" customFormat="1" x14ac:dyDescent="0.3">
      <c r="A56" s="76">
        <f t="shared" si="3"/>
        <v>4.0599999999999987</v>
      </c>
      <c r="B56" s="79" t="s">
        <v>68</v>
      </c>
      <c r="C56" s="79" t="s">
        <v>43</v>
      </c>
      <c r="D56" s="59"/>
      <c r="E56" s="60" t="s">
        <v>36</v>
      </c>
      <c r="G56" s="75" t="s">
        <v>34</v>
      </c>
    </row>
    <row r="57" spans="1:7" s="8" customFormat="1" ht="72" x14ac:dyDescent="0.3">
      <c r="A57" s="72">
        <v>5</v>
      </c>
      <c r="B57" s="73" t="s">
        <v>69</v>
      </c>
      <c r="C57" s="74" t="s">
        <v>33</v>
      </c>
      <c r="D57" s="61" t="s">
        <v>33</v>
      </c>
      <c r="E57" s="62" t="s">
        <v>33</v>
      </c>
      <c r="F57" s="3"/>
      <c r="G57" s="75" t="s">
        <v>34</v>
      </c>
    </row>
    <row r="58" spans="1:7" s="3" customFormat="1" ht="28.8" x14ac:dyDescent="0.3">
      <c r="A58" s="76">
        <f>A57+0.01</f>
        <v>5.01</v>
      </c>
      <c r="B58" s="77" t="s">
        <v>70</v>
      </c>
      <c r="C58" s="77" t="s">
        <v>20</v>
      </c>
      <c r="D58" s="59"/>
      <c r="E58" s="60" t="s">
        <v>36</v>
      </c>
      <c r="G58" s="75" t="s">
        <v>34</v>
      </c>
    </row>
    <row r="59" spans="1:7" s="3" customFormat="1" ht="28.8" x14ac:dyDescent="0.3">
      <c r="A59" s="76">
        <f t="shared" ref="A59:A61" si="4">A58+0.01</f>
        <v>5.0199999999999996</v>
      </c>
      <c r="B59" s="79" t="s">
        <v>71</v>
      </c>
      <c r="C59" s="77" t="s">
        <v>20</v>
      </c>
      <c r="D59" s="59"/>
      <c r="E59" s="60" t="s">
        <v>36</v>
      </c>
      <c r="G59" s="75" t="s">
        <v>34</v>
      </c>
    </row>
    <row r="60" spans="1:7" s="3" customFormat="1" ht="28.8" x14ac:dyDescent="0.3">
      <c r="A60" s="76">
        <f t="shared" si="4"/>
        <v>5.0299999999999994</v>
      </c>
      <c r="B60" s="77" t="s">
        <v>72</v>
      </c>
      <c r="C60" s="77" t="s">
        <v>20</v>
      </c>
      <c r="D60" s="59"/>
      <c r="E60" s="60" t="s">
        <v>36</v>
      </c>
      <c r="G60" s="75" t="s">
        <v>34</v>
      </c>
    </row>
    <row r="61" spans="1:7" s="3" customFormat="1" x14ac:dyDescent="0.3">
      <c r="A61" s="76">
        <f t="shared" si="4"/>
        <v>5.0399999999999991</v>
      </c>
      <c r="B61" s="77" t="s">
        <v>41</v>
      </c>
      <c r="C61" s="77" t="s">
        <v>20</v>
      </c>
      <c r="D61" s="59"/>
      <c r="E61" s="60" t="s">
        <v>36</v>
      </c>
      <c r="G61" s="75" t="s">
        <v>34</v>
      </c>
    </row>
    <row r="62" spans="1:7" s="3" customFormat="1" ht="57.6" x14ac:dyDescent="0.3">
      <c r="A62" s="72">
        <v>6</v>
      </c>
      <c r="B62" s="73" t="s">
        <v>73</v>
      </c>
      <c r="C62" s="74" t="s">
        <v>33</v>
      </c>
      <c r="D62" s="61" t="s">
        <v>33</v>
      </c>
      <c r="E62" s="62" t="s">
        <v>33</v>
      </c>
      <c r="G62" s="75" t="s">
        <v>34</v>
      </c>
    </row>
    <row r="63" spans="1:7" s="3" customFormat="1" ht="28.8" x14ac:dyDescent="0.3">
      <c r="A63" s="78">
        <f>A62+0.01</f>
        <v>6.01</v>
      </c>
      <c r="B63" s="77" t="s">
        <v>74</v>
      </c>
      <c r="C63" s="77" t="s">
        <v>20</v>
      </c>
      <c r="D63" s="59"/>
      <c r="E63" s="60" t="s">
        <v>36</v>
      </c>
      <c r="G63" s="75" t="s">
        <v>34</v>
      </c>
    </row>
    <row r="64" spans="1:7" s="3" customFormat="1" ht="28.8" x14ac:dyDescent="0.3">
      <c r="A64" s="78">
        <f t="shared" ref="A64:A72" si="5">A63+0.01</f>
        <v>6.02</v>
      </c>
      <c r="B64" s="77" t="s">
        <v>75</v>
      </c>
      <c r="C64" s="77" t="s">
        <v>43</v>
      </c>
      <c r="D64" s="59"/>
      <c r="E64" s="60" t="s">
        <v>36</v>
      </c>
      <c r="G64" s="75" t="s">
        <v>34</v>
      </c>
    </row>
    <row r="65" spans="1:7" s="3" customFormat="1" ht="28.8" x14ac:dyDescent="0.3">
      <c r="A65" s="78">
        <f t="shared" si="5"/>
        <v>6.0299999999999994</v>
      </c>
      <c r="B65" s="77" t="s">
        <v>76</v>
      </c>
      <c r="C65" s="77" t="s">
        <v>43</v>
      </c>
      <c r="D65" s="59"/>
      <c r="E65" s="60" t="s">
        <v>36</v>
      </c>
      <c r="G65" s="75" t="s">
        <v>34</v>
      </c>
    </row>
    <row r="66" spans="1:7" s="3" customFormat="1" ht="28.8" x14ac:dyDescent="0.3">
      <c r="A66" s="78">
        <f t="shared" si="5"/>
        <v>6.0399999999999991</v>
      </c>
      <c r="B66" s="77" t="s">
        <v>77</v>
      </c>
      <c r="C66" s="77" t="s">
        <v>20</v>
      </c>
      <c r="D66" s="59"/>
      <c r="E66" s="60" t="s">
        <v>36</v>
      </c>
      <c r="G66" s="75" t="s">
        <v>34</v>
      </c>
    </row>
    <row r="67" spans="1:7" s="3" customFormat="1" ht="28.8" x14ac:dyDescent="0.3">
      <c r="A67" s="78">
        <f t="shared" si="5"/>
        <v>6.0499999999999989</v>
      </c>
      <c r="B67" s="77" t="s">
        <v>78</v>
      </c>
      <c r="C67" s="77" t="s">
        <v>20</v>
      </c>
      <c r="D67" s="59"/>
      <c r="E67" s="60" t="s">
        <v>36</v>
      </c>
      <c r="G67" s="75" t="s">
        <v>34</v>
      </c>
    </row>
    <row r="68" spans="1:7" s="3" customFormat="1" ht="28.8" x14ac:dyDescent="0.3">
      <c r="A68" s="78">
        <f t="shared" si="5"/>
        <v>6.0599999999999987</v>
      </c>
      <c r="B68" s="77" t="s">
        <v>79</v>
      </c>
      <c r="C68" s="77" t="s">
        <v>43</v>
      </c>
      <c r="D68" s="59"/>
      <c r="E68" s="60" t="s">
        <v>36</v>
      </c>
      <c r="G68" s="75" t="s">
        <v>34</v>
      </c>
    </row>
    <row r="69" spans="1:7" s="3" customFormat="1" x14ac:dyDescent="0.3">
      <c r="A69" s="78">
        <f t="shared" si="5"/>
        <v>6.0699999999999985</v>
      </c>
      <c r="B69" s="77" t="s">
        <v>80</v>
      </c>
      <c r="C69" s="77" t="s">
        <v>20</v>
      </c>
      <c r="D69" s="59"/>
      <c r="E69" s="60" t="s">
        <v>36</v>
      </c>
      <c r="G69" s="75" t="s">
        <v>34</v>
      </c>
    </row>
    <row r="70" spans="1:7" s="3" customFormat="1" ht="28.8" x14ac:dyDescent="0.3">
      <c r="A70" s="78">
        <f t="shared" si="5"/>
        <v>6.0799999999999983</v>
      </c>
      <c r="B70" s="77" t="s">
        <v>81</v>
      </c>
      <c r="C70" s="77" t="s">
        <v>20</v>
      </c>
      <c r="D70" s="59"/>
      <c r="E70" s="60" t="s">
        <v>36</v>
      </c>
      <c r="G70" s="75" t="s">
        <v>34</v>
      </c>
    </row>
    <row r="71" spans="1:7" s="3" customFormat="1" ht="28.8" x14ac:dyDescent="0.3">
      <c r="A71" s="78">
        <f t="shared" si="5"/>
        <v>6.0899999999999981</v>
      </c>
      <c r="B71" s="77" t="s">
        <v>82</v>
      </c>
      <c r="C71" s="77" t="s">
        <v>43</v>
      </c>
      <c r="D71" s="59"/>
      <c r="E71" s="60" t="s">
        <v>36</v>
      </c>
      <c r="G71" s="75" t="s">
        <v>34</v>
      </c>
    </row>
    <row r="72" spans="1:7" s="3" customFormat="1" x14ac:dyDescent="0.3">
      <c r="A72" s="78">
        <f t="shared" si="5"/>
        <v>6.0999999999999979</v>
      </c>
      <c r="B72" s="77" t="s">
        <v>83</v>
      </c>
      <c r="C72" s="77" t="s">
        <v>43</v>
      </c>
      <c r="D72" s="59"/>
      <c r="E72" s="60" t="s">
        <v>36</v>
      </c>
      <c r="G72" s="75" t="s">
        <v>34</v>
      </c>
    </row>
    <row r="73" spans="1:7" x14ac:dyDescent="0.3">
      <c r="D73" s="24"/>
      <c r="E73" s="24"/>
    </row>
  </sheetData>
  <sheetProtection algorithmName="SHA-512" hashValue="AwPaKM0EgBAUzZCLP9HQ3L5K7T/Y619zVMOrh/uwPYlot+GVuC7P2EifbpT5ILOBouz+BwLfAToxzV6EbMMbeA==" saltValue="h8xfBfmxZuWC7rEyh7SMUw==" spinCount="100000" sheet="1" formatColumns="0" formatRows="0" insertHyperlinks="0"/>
  <protectedRanges>
    <protectedRange sqref="E30:E41 E44:E72 D31:D40 D42:D49 D51:D56 D58:D61 D63:D72 D23:D29 E23:E28" name="Soln Cat Req"/>
  </protectedRanges>
  <mergeCells count="2">
    <mergeCell ref="A6:E6"/>
    <mergeCell ref="A5:E5"/>
  </mergeCells>
  <conditionalFormatting sqref="D23:D29 D31:D40 D42:D49 D51:D56 D58:D61 D63:D72">
    <cfRule type="expression" dxfId="7" priority="8">
      <formula>(AND(C23="Mandatory",D23="No"))</formula>
    </cfRule>
    <cfRule type="containsBlanks" dxfId="6" priority="12">
      <formula>LEN(TRIM(D23))=0</formula>
    </cfRule>
  </conditionalFormatting>
  <conditionalFormatting sqref="E1:E13 E20:E21 E73:E1048576">
    <cfRule type="expression" dxfId="5" priority="1">
      <formula>"&lt;Leave as blank as no remarks are required&gt;"</formula>
    </cfRule>
  </conditionalFormatting>
  <hyperlinks>
    <hyperlink ref="A1" r:id="rId1" xr:uid="{0FF87E3E-A343-461F-BC2B-14D661C17F65}"/>
    <hyperlink ref="G23" location="'Solution Category Requirements'!A3" display="Return to the top" xr:uid="{0CF37E7D-8FB6-4A9A-8095-84D709228F57}"/>
    <hyperlink ref="G24:G72" location="'Solution Category Requirements'!A3" display="Return to the top" xr:uid="{5B8E86BE-DB5F-4736-951E-589E78029B30}"/>
    <hyperlink ref="G22" location="'Solution Category Requirements'!A3" display="Return to the top" xr:uid="{547E7CE4-E8CD-46F8-9B0C-FAF63DD24057}"/>
    <hyperlink ref="B14" location="'Solution Category Requirements'!A22" display="Real-time Production Scheduling and Job Tracking" xr:uid="{B8BFCBE6-9CAD-4034-B169-1BAF0D36880A}"/>
    <hyperlink ref="B15" location="'Solution Category Requirements'!A30" display="Equipment Monitoring and Manufacturing Data collection" xr:uid="{43B1B47B-AD24-4DDD-8F94-B01229BFB6E1}"/>
    <hyperlink ref="B16" location="'Solution Category Requirements'!A41" display="Manufacturing Quality Management" xr:uid="{8D4F36D2-9C70-4416-9BAA-8C989C5CEF29}"/>
    <hyperlink ref="B17" location="'Solution Category Requirements'!A50" display="Product and Manufacturing Process Configuration" xr:uid="{73E7D526-7D1D-493E-8C40-177BE8E3C38B}"/>
    <hyperlink ref="B18" location="'Solution Category Requirements'!A57" display="Machining Dynamics for Milling/Turning" xr:uid="{87C0E3A6-51EC-4AC2-B00A-4D7BB24832EA}"/>
    <hyperlink ref="B19" location="'Solution Category Requirements'!A62" display="Computer-aided design &amp; Computer-aided manufacturing (CAD/CAM)" xr:uid="{89C70C54-9F06-4CC3-AEEE-F529E44C81E8}"/>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D63:D72 D31:D40 D42:D49 D51:D56 D58:D61 D23:D29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19"/>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47.21875" style="1" customWidth="1"/>
    <col min="4" max="5" width="9.21875" style="1" customWidth="1"/>
    <col min="6" max="16384" width="9.21875" style="1" hidden="1"/>
  </cols>
  <sheetData>
    <row r="1" spans="1:4" x14ac:dyDescent="0.3">
      <c r="A1" s="22" t="s">
        <v>0</v>
      </c>
      <c r="C1" s="10" t="str">
        <f>Instructions!$C$1</f>
        <v>Version: 25-2.0</v>
      </c>
    </row>
    <row r="2" spans="1:4" x14ac:dyDescent="0.3">
      <c r="C2" s="20">
        <f>Instructions!$C$2</f>
        <v>45778</v>
      </c>
    </row>
    <row r="3" spans="1:4" ht="32.1" customHeight="1" x14ac:dyDescent="0.3">
      <c r="A3" s="87" t="s">
        <v>84</v>
      </c>
      <c r="B3" s="87"/>
      <c r="C3" s="18"/>
      <c r="D3" s="6"/>
    </row>
    <row r="4" spans="1:4" x14ac:dyDescent="0.3">
      <c r="A4" s="38"/>
      <c r="B4" s="38"/>
    </row>
    <row r="5" spans="1:4" ht="142.5" customHeight="1" x14ac:dyDescent="0.3">
      <c r="A5" s="89" t="s">
        <v>151</v>
      </c>
      <c r="B5" s="88"/>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85</v>
      </c>
      <c r="B12" s="4"/>
    </row>
    <row r="13" spans="1:4" ht="49.5" customHeight="1" x14ac:dyDescent="0.3">
      <c r="A13" s="48" t="s">
        <v>86</v>
      </c>
      <c r="B13" s="53" t="s">
        <v>134</v>
      </c>
    </row>
    <row r="14" spans="1:4" ht="38.25" customHeight="1" x14ac:dyDescent="0.3">
      <c r="A14" s="47" t="s">
        <v>87</v>
      </c>
      <c r="B14" s="45" t="str">
        <f>'Survey link'!D6</f>
        <v>This cell will automatically generate a link once you have filled up your company name and proposed solution name in General Assessment worksheet.</v>
      </c>
      <c r="C14" s="4" t="s">
        <v>143</v>
      </c>
    </row>
    <row r="15" spans="1:4" ht="33.75" customHeight="1" x14ac:dyDescent="0.3">
      <c r="B15" s="4"/>
    </row>
    <row r="16" spans="1:4" ht="32.25" customHeight="1" x14ac:dyDescent="0.3">
      <c r="A16" s="49" t="s">
        <v>88</v>
      </c>
      <c r="B16" s="46" t="s">
        <v>89</v>
      </c>
    </row>
    <row r="17" spans="1:2" x14ac:dyDescent="0.3">
      <c r="B17" s="37" t="s">
        <v>90</v>
      </c>
    </row>
    <row r="18" spans="1:2" ht="50.25" customHeight="1" x14ac:dyDescent="0.3">
      <c r="A18" s="3"/>
      <c r="B18" s="39"/>
    </row>
    <row r="19" spans="1:2" x14ac:dyDescent="0.3"/>
  </sheetData>
  <sheetProtection algorithmName="SHA-512" hashValue="C/CV91FjIGlY/nQijPd5lTSUK32ofh/xcZQyztjlMwKbXUpzEnnvyYcg4F7gt/ZZN3jLkR1KLOs2z9TijXYkdg==" saltValue="i/yLiy3VcQWAlTk+/fYV7g=="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heetViews>
  <sheetFormatPr defaultColWidth="0" defaultRowHeight="14.4" zeroHeight="1" x14ac:dyDescent="0.3"/>
  <cols>
    <col min="1" max="1" width="84.77734375" customWidth="1"/>
    <col min="2" max="2" width="72.77734375" customWidth="1"/>
    <col min="3" max="3" width="55" customWidth="1"/>
    <col min="4" max="4" width="3" customWidth="1"/>
    <col min="5" max="11" width="0" hidden="1" customWidth="1"/>
    <col min="12" max="16384" width="9.21875" hidden="1"/>
  </cols>
  <sheetData>
    <row r="1" spans="1:3" x14ac:dyDescent="0.3">
      <c r="A1" s="22" t="s">
        <v>0</v>
      </c>
      <c r="C1" s="5" t="str">
        <f>Instructions!C1</f>
        <v>Version: 25-2.0</v>
      </c>
    </row>
    <row r="2" spans="1:3" x14ac:dyDescent="0.3">
      <c r="C2" s="21">
        <f>Instructions!C2</f>
        <v>45778</v>
      </c>
    </row>
    <row r="3" spans="1:3" s="7" customFormat="1" ht="32.1" customHeight="1" x14ac:dyDescent="0.3">
      <c r="A3" s="87" t="s">
        <v>91</v>
      </c>
      <c r="B3" s="87"/>
      <c r="C3" s="87"/>
    </row>
    <row r="4" spans="1:3" x14ac:dyDescent="0.3"/>
    <row r="5" spans="1:3" ht="21.6" thickBot="1" x14ac:dyDescent="0.45">
      <c r="A5" s="34" t="s">
        <v>92</v>
      </c>
    </row>
    <row r="6" spans="1:3" s="16" customFormat="1" ht="15.6" x14ac:dyDescent="0.3">
      <c r="A6" s="29" t="s">
        <v>93</v>
      </c>
      <c r="B6" s="33" t="s">
        <v>94</v>
      </c>
      <c r="C6" s="32" t="s">
        <v>95</v>
      </c>
    </row>
    <row r="7" spans="1:3" ht="142.19999999999999" customHeight="1" thickBot="1" x14ac:dyDescent="0.35">
      <c r="A7" s="26"/>
      <c r="B7" s="27"/>
      <c r="C7" s="28" t="str">
        <f>IF(AND('Data for graphs'!N2=100%,'Data for graphs'!E25=0),"Proceed","Do not submit")</f>
        <v>Do not submit</v>
      </c>
    </row>
    <row r="8" spans="1:3" ht="15" thickBot="1" x14ac:dyDescent="0.35"/>
    <row r="9" spans="1:3" s="16" customFormat="1" x14ac:dyDescent="0.3">
      <c r="A9" s="31" t="s">
        <v>5</v>
      </c>
      <c r="B9" s="33" t="s">
        <v>94</v>
      </c>
      <c r="C9" s="32"/>
    </row>
    <row r="10" spans="1:3" ht="142.19999999999999" customHeight="1" thickBot="1" x14ac:dyDescent="0.35">
      <c r="A10" s="26"/>
      <c r="B10" s="27"/>
      <c r="C10" s="30" t="str">
        <f>HYPERLINK("#'General Assessment'!A1", "Return to General Assessment")</f>
        <v>Return to General Assessment</v>
      </c>
    </row>
    <row r="11" spans="1:3" ht="15" thickBot="1" x14ac:dyDescent="0.35"/>
    <row r="12" spans="1:3" s="16" customFormat="1" x14ac:dyDescent="0.3">
      <c r="A12" s="31" t="s">
        <v>96</v>
      </c>
      <c r="B12" s="33" t="s">
        <v>94</v>
      </c>
      <c r="C12" s="32"/>
    </row>
    <row r="13" spans="1:3" ht="142.19999999999999" customHeight="1" thickBot="1" x14ac:dyDescent="0.35">
      <c r="A13" s="26"/>
      <c r="B13" s="27"/>
      <c r="C13" s="30" t="str">
        <f>HYPERLINK("#'Solution Category Requirements'!A1", "Return to Solution Category Requirements")</f>
        <v>Return to Solution Category Requirements</v>
      </c>
    </row>
    <row r="14" spans="1:3" ht="15" thickBot="1" x14ac:dyDescent="0.35"/>
    <row r="15" spans="1:3" s="16" customFormat="1" x14ac:dyDescent="0.3">
      <c r="A15" s="31" t="s">
        <v>84</v>
      </c>
      <c r="B15" s="33" t="s">
        <v>94</v>
      </c>
      <c r="C15" s="32"/>
    </row>
    <row r="16" spans="1:3" ht="142.19999999999999" customHeight="1" thickBot="1" x14ac:dyDescent="0.35">
      <c r="A16" s="26"/>
      <c r="B16" s="27"/>
      <c r="C16" s="30" t="str">
        <f>HYPERLINK("#'Satisfaction Survey'!A4", "Return to Satisfaction Survey")</f>
        <v>Return to Satisfaction Survey</v>
      </c>
    </row>
    <row r="17" x14ac:dyDescent="0.3"/>
  </sheetData>
  <sheetProtection algorithmName="SHA-512" hashValue="vS/1RKrXHghJHY+JFrwSB3MHv7s3oFJQR9MqceVV1BtN9EJMz0ta0r2nq8X8WOp2sFSWruiBg6RFEHR91Uv/Mg==" saltValue="2I5sR5BpIwNe2bZzofTBRQ=="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topLeftCell="A10" workbookViewId="0">
      <selection activeCell="B7" sqref="B7"/>
    </sheetView>
  </sheetViews>
  <sheetFormatPr defaultRowHeight="14.4" x14ac:dyDescent="0.3"/>
  <cols>
    <col min="2" max="2" width="45.77734375" bestFit="1" customWidth="1"/>
    <col min="3" max="3" width="13.21875" bestFit="1" customWidth="1"/>
  </cols>
  <sheetData>
    <row r="1" spans="1:19" x14ac:dyDescent="0.3">
      <c r="A1" t="s">
        <v>97</v>
      </c>
      <c r="E1" t="s">
        <v>98</v>
      </c>
      <c r="H1" t="s">
        <v>99</v>
      </c>
      <c r="M1" t="s">
        <v>93</v>
      </c>
    </row>
    <row r="2" spans="1:19" x14ac:dyDescent="0.3">
      <c r="A2" t="s">
        <v>100</v>
      </c>
      <c r="B2" s="11">
        <f>COUNTIF('General Assessment'!D12:D21,"Yes")/B6+COUNTIF('General Assessment'!D12:D21,"No")/B6</f>
        <v>0</v>
      </c>
      <c r="E2" t="s">
        <v>101</v>
      </c>
      <c r="F2" s="12">
        <f>B13</f>
        <v>0</v>
      </c>
      <c r="H2" t="s">
        <v>101</v>
      </c>
      <c r="I2" s="11">
        <f>J2/5</f>
        <v>0</v>
      </c>
      <c r="J2">
        <f>'Satisfaction Survey'!B18</f>
        <v>0</v>
      </c>
      <c r="M2" t="s">
        <v>101</v>
      </c>
      <c r="N2" s="11">
        <f>SUM(B2,F2,I2)/3</f>
        <v>0</v>
      </c>
    </row>
    <row r="3" spans="1:19" x14ac:dyDescent="0.3">
      <c r="A3" t="s">
        <v>102</v>
      </c>
      <c r="B3" s="12">
        <f>100%-B2</f>
        <v>1</v>
      </c>
      <c r="E3" t="s">
        <v>102</v>
      </c>
      <c r="F3" s="12">
        <f t="shared" ref="F3:F5" si="0">B14</f>
        <v>1</v>
      </c>
      <c r="H3" t="s">
        <v>103</v>
      </c>
      <c r="I3" s="11">
        <f>1-I2</f>
        <v>1</v>
      </c>
      <c r="J3">
        <f>5-J2</f>
        <v>5</v>
      </c>
      <c r="M3" t="s">
        <v>102</v>
      </c>
      <c r="N3" s="11">
        <f>SUM(B3,F3,I3)/3</f>
        <v>1</v>
      </c>
    </row>
    <row r="4" spans="1:19" x14ac:dyDescent="0.3">
      <c r="A4" t="s">
        <v>104</v>
      </c>
      <c r="B4" s="11">
        <f>COUNTIF('General Assessment'!D15:D21,"Yes")/B6</f>
        <v>0</v>
      </c>
      <c r="E4" t="s">
        <v>104</v>
      </c>
      <c r="F4" s="12">
        <f t="shared" si="0"/>
        <v>0</v>
      </c>
      <c r="H4" t="s">
        <v>104</v>
      </c>
    </row>
    <row r="5" spans="1:19" x14ac:dyDescent="0.3">
      <c r="A5" t="s">
        <v>105</v>
      </c>
      <c r="B5" s="11">
        <f>COUNTIF('General Assessment'!D15:D21,"No")/B6</f>
        <v>0</v>
      </c>
      <c r="E5" t="s">
        <v>105</v>
      </c>
      <c r="F5" s="12">
        <f t="shared" si="0"/>
        <v>0</v>
      </c>
      <c r="H5" t="s">
        <v>105</v>
      </c>
    </row>
    <row r="6" spans="1:19" x14ac:dyDescent="0.3">
      <c r="A6" t="s">
        <v>106</v>
      </c>
      <c r="B6">
        <f>COUNTIF('General Assessment'!A12:A23, "&lt;&gt;")</f>
        <v>10</v>
      </c>
    </row>
    <row r="7" spans="1:19" x14ac:dyDescent="0.3">
      <c r="S7" t="s">
        <v>107</v>
      </c>
    </row>
    <row r="9" spans="1:19" x14ac:dyDescent="0.3">
      <c r="A9" t="s">
        <v>108</v>
      </c>
    </row>
    <row r="11" spans="1:19" x14ac:dyDescent="0.3">
      <c r="A11" t="s">
        <v>98</v>
      </c>
    </row>
    <row r="12" spans="1:19" x14ac:dyDescent="0.3">
      <c r="B12" t="s">
        <v>98</v>
      </c>
      <c r="C12" s="54">
        <v>1</v>
      </c>
      <c r="D12" s="54">
        <v>2</v>
      </c>
      <c r="E12" s="54">
        <v>3</v>
      </c>
      <c r="F12" s="54">
        <v>4</v>
      </c>
      <c r="G12" s="54">
        <v>5</v>
      </c>
      <c r="H12" s="54">
        <v>6</v>
      </c>
      <c r="I12" s="54">
        <v>7</v>
      </c>
      <c r="J12" s="54">
        <v>8</v>
      </c>
      <c r="K12" s="54">
        <v>9</v>
      </c>
      <c r="L12" s="54">
        <v>10</v>
      </c>
      <c r="M12" s="54">
        <v>11</v>
      </c>
      <c r="N12" s="54">
        <v>12</v>
      </c>
      <c r="O12" s="54">
        <v>13</v>
      </c>
      <c r="P12" s="54">
        <v>14</v>
      </c>
      <c r="Q12" s="54">
        <v>15</v>
      </c>
      <c r="R12" s="54">
        <v>16</v>
      </c>
      <c r="S12" s="54">
        <v>17</v>
      </c>
    </row>
    <row r="13" spans="1:19" x14ac:dyDescent="0.3">
      <c r="A13" t="s">
        <v>101</v>
      </c>
      <c r="B13" s="11" cm="1">
        <f t="array" ref="B13">IFERROR(INDEX(C13:R13, MATCH(TRUE, C13:R13&gt;0, 0)), 0)</f>
        <v>0</v>
      </c>
      <c r="C13" s="35">
        <f>SUM(C15:C16)</f>
        <v>0</v>
      </c>
      <c r="D13" s="35">
        <f t="shared" ref="D13:R13" si="1">SUM(D15:D16)</f>
        <v>0</v>
      </c>
      <c r="E13" s="35">
        <f t="shared" si="1"/>
        <v>0</v>
      </c>
      <c r="F13" s="35">
        <f t="shared" si="1"/>
        <v>0</v>
      </c>
      <c r="G13" s="35">
        <f t="shared" si="1"/>
        <v>0</v>
      </c>
      <c r="H13" s="35">
        <f t="shared" si="1"/>
        <v>0</v>
      </c>
      <c r="I13" s="35" t="e">
        <f t="shared" si="1"/>
        <v>#DIV/0!</v>
      </c>
      <c r="J13" s="35" t="e">
        <f t="shared" si="1"/>
        <v>#DIV/0!</v>
      </c>
      <c r="K13" s="35" t="e">
        <f t="shared" si="1"/>
        <v>#DIV/0!</v>
      </c>
      <c r="L13" s="35" t="e">
        <f t="shared" si="1"/>
        <v>#DIV/0!</v>
      </c>
      <c r="M13" s="35" t="e">
        <f t="shared" si="1"/>
        <v>#DIV/0!</v>
      </c>
      <c r="N13" s="35" t="e">
        <f t="shared" si="1"/>
        <v>#DIV/0!</v>
      </c>
      <c r="O13" s="35" t="e">
        <f t="shared" si="1"/>
        <v>#DIV/0!</v>
      </c>
      <c r="P13" s="35" t="e">
        <f t="shared" si="1"/>
        <v>#DIV/0!</v>
      </c>
      <c r="Q13" s="35" t="e">
        <f t="shared" si="1"/>
        <v>#DIV/0!</v>
      </c>
      <c r="R13" s="35" t="e">
        <f t="shared" si="1"/>
        <v>#DIV/0!</v>
      </c>
    </row>
    <row r="14" spans="1:19" x14ac:dyDescent="0.3">
      <c r="A14" t="s">
        <v>102</v>
      </c>
      <c r="B14" s="12">
        <f>100%-B13</f>
        <v>1</v>
      </c>
      <c r="C14" s="12">
        <f>100%-C13</f>
        <v>1</v>
      </c>
      <c r="D14" s="12">
        <f t="shared" ref="D14:R14" si="2">100%-D13</f>
        <v>1</v>
      </c>
      <c r="E14" s="12">
        <f t="shared" si="2"/>
        <v>1</v>
      </c>
      <c r="F14" s="12">
        <f t="shared" si="2"/>
        <v>1</v>
      </c>
      <c r="G14" s="12">
        <f t="shared" si="2"/>
        <v>1</v>
      </c>
      <c r="H14" s="12">
        <f t="shared" si="2"/>
        <v>1</v>
      </c>
      <c r="I14" s="12" t="e">
        <f t="shared" si="2"/>
        <v>#DIV/0!</v>
      </c>
      <c r="J14" s="12" t="e">
        <f t="shared" si="2"/>
        <v>#DIV/0!</v>
      </c>
      <c r="K14" s="12" t="e">
        <f t="shared" si="2"/>
        <v>#DIV/0!</v>
      </c>
      <c r="L14" s="12" t="e">
        <f t="shared" si="2"/>
        <v>#DIV/0!</v>
      </c>
      <c r="M14" s="12" t="e">
        <f t="shared" si="2"/>
        <v>#DIV/0!</v>
      </c>
      <c r="N14" s="12" t="e">
        <f t="shared" si="2"/>
        <v>#DIV/0!</v>
      </c>
      <c r="O14" s="12" t="e">
        <f t="shared" si="2"/>
        <v>#DIV/0!</v>
      </c>
      <c r="P14" s="12" t="e">
        <f t="shared" si="2"/>
        <v>#DIV/0!</v>
      </c>
      <c r="Q14" s="12" t="e">
        <f t="shared" si="2"/>
        <v>#DIV/0!</v>
      </c>
      <c r="R14" s="12" t="e">
        <f t="shared" si="2"/>
        <v>#DIV/0!</v>
      </c>
    </row>
    <row r="15" spans="1:19" x14ac:dyDescent="0.3">
      <c r="A15" t="s">
        <v>104</v>
      </c>
      <c r="B15" s="11">
        <f>HLOOKUP(B13,C13:R16,3)</f>
        <v>0</v>
      </c>
      <c r="C15" s="11">
        <f>COUNTIFS('Solution Category Requirements'!$A$20:$A$239,"&gt;"&amp;C12,'Solution Category Requirements'!$A$20:$A$239,"&lt;"&amp;D12,'Solution Category Requirements'!$D$20:$D$239,"Yes")/C17</f>
        <v>0</v>
      </c>
      <c r="D15" s="11">
        <f>COUNTIFS('Solution Category Requirements'!$A$20:$A$239,"&gt;"&amp;D12,'Solution Category Requirements'!$A$20:$A$239,"&lt;"&amp;E12,'Solution Category Requirements'!$D$20:$D$239,"Yes")/D17</f>
        <v>0</v>
      </c>
      <c r="E15" s="11">
        <f>COUNTIFS('Solution Category Requirements'!$A$20:$A$239,"&gt;"&amp;E12,'Solution Category Requirements'!$A$20:$A$239,"&lt;"&amp;F12,'Solution Category Requirements'!$D$20:$D$239,"Yes")/E17</f>
        <v>0</v>
      </c>
      <c r="F15" s="11">
        <f>COUNTIFS('Solution Category Requirements'!$A$20:$A$239,"&gt;"&amp;F12,'Solution Category Requirements'!$A$20:$A$239,"&lt;"&amp;G12,'Solution Category Requirements'!$D$20:$D$239,"Yes")/F17</f>
        <v>0</v>
      </c>
      <c r="G15" s="11">
        <f>COUNTIFS('Solution Category Requirements'!$A$20:$A$239,"&gt;"&amp;G12,'Solution Category Requirements'!$A$20:$A$239,"&lt;"&amp;H12,'Solution Category Requirements'!$D$20:$D$239,"Yes")/G17</f>
        <v>0</v>
      </c>
      <c r="H15" s="11">
        <f>COUNTIFS('Solution Category Requirements'!$A$20:$A$239,"&gt;"&amp;H12,'Solution Category Requirements'!$A$20:$A$239,"&lt;"&amp;I12,'Solution Category Requirements'!$D$20:$D$239,"Yes")/H17</f>
        <v>0</v>
      </c>
      <c r="I15" s="11" t="e">
        <f>COUNTIFS('Solution Category Requirements'!$A$20:$A$239,"&gt;"&amp;I12,'Solution Category Requirements'!$A$20:$A$239,"&lt;"&amp;J12,'Solution Category Requirements'!$D$20:$D$239,"Yes")/I17</f>
        <v>#DIV/0!</v>
      </c>
      <c r="J15" s="11" t="e">
        <f>COUNTIFS('Solution Category Requirements'!$A$20:$A$239,"&gt;"&amp;J12,'Solution Category Requirements'!$A$20:$A$239,"&lt;"&amp;K12,'Solution Category Requirements'!$D$20:$D$239,"Yes")/J17</f>
        <v>#DIV/0!</v>
      </c>
      <c r="K15" s="11" t="e">
        <f>COUNTIFS('Solution Category Requirements'!$A$20:$A$239,"&gt;"&amp;K12,'Solution Category Requirements'!$A$20:$A$239,"&lt;"&amp;L12,'Solution Category Requirements'!$D$20:$D$239,"Yes")/K17</f>
        <v>#DIV/0!</v>
      </c>
      <c r="L15" s="11" t="e">
        <f>COUNTIFS('Solution Category Requirements'!$A$20:$A$239,"&gt;"&amp;L12,'Solution Category Requirements'!$A$20:$A$239,"&lt;"&amp;M12,'Solution Category Requirements'!$D$20:$D$239,"Yes")/L17</f>
        <v>#DIV/0!</v>
      </c>
      <c r="M15" s="11" t="e">
        <f>COUNTIFS('Solution Category Requirements'!$A$20:$A$239,"&gt;"&amp;M12,'Solution Category Requirements'!$A$20:$A$239,"&lt;"&amp;N12,'Solution Category Requirements'!$D$20:$D$239,"Yes")/M17</f>
        <v>#DIV/0!</v>
      </c>
      <c r="N15" s="11" t="e">
        <f>COUNTIFS('Solution Category Requirements'!$A$20:$A$239,"&gt;"&amp;N12,'Solution Category Requirements'!$A$20:$A$239,"&lt;"&amp;O12,'Solution Category Requirements'!$D$20:$D$239,"Yes")/N17</f>
        <v>#DIV/0!</v>
      </c>
      <c r="O15" s="11" t="e">
        <f>COUNTIFS('Solution Category Requirements'!$A$20:$A$239,"&gt;"&amp;O12,'Solution Category Requirements'!$A$20:$A$239,"&lt;"&amp;P12,'Solution Category Requirements'!$D$20:$D$239,"Yes")/O17</f>
        <v>#DIV/0!</v>
      </c>
      <c r="P15" s="11" t="e">
        <f>COUNTIFS('Solution Category Requirements'!$A$20:$A$239,"&gt;"&amp;P12,'Solution Category Requirements'!$A$20:$A$239,"&lt;"&amp;Q12,'Solution Category Requirements'!$D$20:$D$239,"Yes")/P17</f>
        <v>#DIV/0!</v>
      </c>
      <c r="Q15" s="11" t="e">
        <f>COUNTIFS('Solution Category Requirements'!$A$20:$A$239,"&gt;"&amp;Q12,'Solution Category Requirements'!$A$20:$A$239,"&lt;"&amp;R12,'Solution Category Requirements'!$D$20:$D$239,"Yes")/Q17</f>
        <v>#DIV/0!</v>
      </c>
      <c r="R15" s="11" t="e">
        <f>COUNTIFS('Solution Category Requirements'!$A$20:$A$239,"&gt;"&amp;R12,'Solution Category Requirements'!$A$20:$A$239,"&lt;"&amp;S12,'Solution Category Requirements'!$D$20:$D$239,"Yes")/R17</f>
        <v>#DIV/0!</v>
      </c>
    </row>
    <row r="16" spans="1:19" x14ac:dyDescent="0.3">
      <c r="A16" t="s">
        <v>105</v>
      </c>
      <c r="B16" s="11">
        <f>HLOOKUP(B13,C13:R16,4)</f>
        <v>0</v>
      </c>
      <c r="C16" s="11">
        <f>COUNTIFS('Solution Category Requirements'!$A$20:$A$239,"&gt;"&amp;C12,'Solution Category Requirements'!$A$20:$A$239,"&lt;"&amp;D12,'Solution Category Requirements'!$D$20:$D$239,"No")/C17</f>
        <v>0</v>
      </c>
      <c r="D16" s="11">
        <f>COUNTIFS('Solution Category Requirements'!$A$20:$A$239,"&gt;"&amp;D12,'Solution Category Requirements'!$A$20:$A$239,"&lt;"&amp;E12,'Solution Category Requirements'!$D$20:$D$239,"No")/D17</f>
        <v>0</v>
      </c>
      <c r="E16" s="11">
        <f>COUNTIFS('Solution Category Requirements'!$A$20:$A$239,"&gt;"&amp;E12,'Solution Category Requirements'!$A$20:$A$239,"&lt;"&amp;F12,'Solution Category Requirements'!$D$20:$D$239,"No")/E17</f>
        <v>0</v>
      </c>
      <c r="F16" s="11">
        <f>COUNTIFS('Solution Category Requirements'!$A$20:$A$239,"&gt;"&amp;F12,'Solution Category Requirements'!$A$20:$A$239,"&lt;"&amp;G12,'Solution Category Requirements'!$D$20:$D$239,"No")/F17</f>
        <v>0</v>
      </c>
      <c r="G16" s="11">
        <f>COUNTIFS('Solution Category Requirements'!$A$20:$A$239,"&gt;"&amp;G12,'Solution Category Requirements'!$A$20:$A$239,"&lt;"&amp;H12,'Solution Category Requirements'!$D$20:$D$239,"No")/G17</f>
        <v>0</v>
      </c>
      <c r="H16" s="11">
        <f>COUNTIFS('Solution Category Requirements'!$A$20:$A$239,"&gt;"&amp;H12,'Solution Category Requirements'!$A$20:$A$239,"&lt;"&amp;I12,'Solution Category Requirements'!$D$20:$D$239,"No")/H17</f>
        <v>0</v>
      </c>
      <c r="I16" s="11" t="e">
        <f>COUNTIFS('Solution Category Requirements'!$A$20:$A$239,"&gt;"&amp;I12,'Solution Category Requirements'!$A$20:$A$239,"&lt;"&amp;J12,'Solution Category Requirements'!$D$20:$D$239,"No")/I17</f>
        <v>#DIV/0!</v>
      </c>
      <c r="J16" s="11" t="e">
        <f>COUNTIFS('Solution Category Requirements'!$A$20:$A$239,"&gt;"&amp;J12,'Solution Category Requirements'!$A$20:$A$239,"&lt;"&amp;K12,'Solution Category Requirements'!$D$20:$D$239,"No")/J17</f>
        <v>#DIV/0!</v>
      </c>
      <c r="K16" s="11" t="e">
        <f>COUNTIFS('Solution Category Requirements'!$A$20:$A$239,"&gt;"&amp;K12,'Solution Category Requirements'!$A$20:$A$239,"&lt;"&amp;L12,'Solution Category Requirements'!$D$20:$D$239,"No")/K17</f>
        <v>#DIV/0!</v>
      </c>
      <c r="L16" s="11" t="e">
        <f>COUNTIFS('Solution Category Requirements'!$A$20:$A$239,"&gt;"&amp;L12,'Solution Category Requirements'!$A$20:$A$239,"&lt;"&amp;M12,'Solution Category Requirements'!$D$20:$D$239,"No")/L17</f>
        <v>#DIV/0!</v>
      </c>
      <c r="M16" s="11" t="e">
        <f>COUNTIFS('Solution Category Requirements'!$A$20:$A$239,"&gt;"&amp;M12,'Solution Category Requirements'!$A$20:$A$239,"&lt;"&amp;N12,'Solution Category Requirements'!$D$20:$D$239,"No")/M17</f>
        <v>#DIV/0!</v>
      </c>
      <c r="N16" s="11" t="e">
        <f>COUNTIFS('Solution Category Requirements'!$A$20:$A$239,"&gt;"&amp;N12,'Solution Category Requirements'!$A$20:$A$239,"&lt;"&amp;O12,'Solution Category Requirements'!$D$20:$D$239,"No")/N17</f>
        <v>#DIV/0!</v>
      </c>
      <c r="O16" s="11" t="e">
        <f>COUNTIFS('Solution Category Requirements'!$A$20:$A$239,"&gt;"&amp;O12,'Solution Category Requirements'!$A$20:$A$239,"&lt;"&amp;P12,'Solution Category Requirements'!$D$20:$D$239,"No")/O17</f>
        <v>#DIV/0!</v>
      </c>
      <c r="P16" s="11" t="e">
        <f>COUNTIFS('Solution Category Requirements'!$A$20:$A$239,"&gt;"&amp;P12,'Solution Category Requirements'!$A$20:$A$239,"&lt;"&amp;Q12,'Solution Category Requirements'!$D$20:$D$239,"No")/P17</f>
        <v>#DIV/0!</v>
      </c>
      <c r="Q16" s="11" t="e">
        <f>COUNTIFS('Solution Category Requirements'!$A$20:$A$239,"&gt;"&amp;Q12,'Solution Category Requirements'!$A$20:$A$239,"&lt;"&amp;R12,'Solution Category Requirements'!$D$20:$D$239,"No")/Q17</f>
        <v>#DIV/0!</v>
      </c>
      <c r="R16" s="11" t="e">
        <f>COUNTIFS('Solution Category Requirements'!$A$20:$A$239,"&gt;"&amp;R12,'Solution Category Requirements'!$A$20:$A$239,"&lt;"&amp;S12,'Solution Category Requirements'!$D$20:$D$239,"No")/R17</f>
        <v>#DIV/0!</v>
      </c>
    </row>
    <row r="17" spans="1:20" x14ac:dyDescent="0.3">
      <c r="A17" t="s">
        <v>109</v>
      </c>
      <c r="B17" s="11"/>
      <c r="C17" s="36">
        <f>COUNTIFS('Solution Category Requirements'!$A$22:$A$367,"&gt;"&amp;C12,'Solution Category Requirements'!$A$22:$A$367,"&lt;"&amp;D12)</f>
        <v>7</v>
      </c>
      <c r="D17" s="36">
        <f>COUNTIFS('Solution Category Requirements'!$A$22:$A$367,"&gt;"&amp;D12,'Solution Category Requirements'!$A$22:$A$367,"&lt;"&amp;E12)</f>
        <v>10</v>
      </c>
      <c r="E17" s="36">
        <f>COUNTIFS('Solution Category Requirements'!$A$22:$A$367,"&gt;"&amp;E12,'Solution Category Requirements'!$A$22:$A$367,"&lt;"&amp;F12)</f>
        <v>8</v>
      </c>
      <c r="F17" s="36">
        <f>COUNTIFS('Solution Category Requirements'!$A$22:$A$367,"&gt;"&amp;F12,'Solution Category Requirements'!$A$22:$A$367,"&lt;"&amp;G12)</f>
        <v>6</v>
      </c>
      <c r="G17" s="36">
        <f>COUNTIFS('Solution Category Requirements'!$A$22:$A$367,"&gt;"&amp;G12,'Solution Category Requirements'!$A$22:$A$367,"&lt;"&amp;H12)</f>
        <v>4</v>
      </c>
      <c r="H17" s="36">
        <f>COUNTIFS('Solution Category Requirements'!$A$22:$A$367,"&gt;"&amp;H12,'Solution Category Requirements'!$A$22:$A$367,"&lt;"&amp;I12)</f>
        <v>10</v>
      </c>
      <c r="I17" s="36">
        <f>COUNTIFS('Solution Category Requirements'!$A$22:$A$367,"&gt;"&amp;I12,'Solution Category Requirements'!$A$22:$A$367,"&lt;"&amp;J12)</f>
        <v>0</v>
      </c>
      <c r="J17" s="36">
        <f>COUNTIFS('Solution Category Requirements'!$A$22:$A$367,"&gt;"&amp;J12,'Solution Category Requirements'!$A$22:$A$367,"&lt;"&amp;K12)</f>
        <v>0</v>
      </c>
      <c r="K17" s="36">
        <f>COUNTIFS('Solution Category Requirements'!$A$22:$A$367,"&gt;"&amp;K12,'Solution Category Requirements'!$A$22:$A$367,"&lt;"&amp;L12)</f>
        <v>0</v>
      </c>
      <c r="L17" s="36">
        <f>COUNTIFS('Solution Category Requirements'!$A$22:$A$367,"&gt;"&amp;L12,'Solution Category Requirements'!$A$22:$A$367,"&lt;"&amp;M12)</f>
        <v>0</v>
      </c>
      <c r="M17" s="36">
        <f>COUNTIFS('Solution Category Requirements'!$A$22:$A$367,"&gt;"&amp;M12,'Solution Category Requirements'!$A$22:$A$367,"&lt;"&amp;N12)</f>
        <v>0</v>
      </c>
      <c r="N17" s="36">
        <f>COUNTIFS('Solution Category Requirements'!$A$22:$A$367,"&gt;"&amp;N12,'Solution Category Requirements'!$A$22:$A$367,"&lt;"&amp;O12)</f>
        <v>0</v>
      </c>
      <c r="O17" s="36">
        <f>COUNTIFS('Solution Category Requirements'!$A$22:$A$367,"&gt;"&amp;O12,'Solution Category Requirements'!$A$22:$A$367,"&lt;"&amp;P12)</f>
        <v>0</v>
      </c>
      <c r="P17" s="36">
        <f>COUNTIFS('Solution Category Requirements'!$A$22:$A$367,"&gt;"&amp;P12,'Solution Category Requirements'!$A$22:$A$367,"&lt;"&amp;Q12)</f>
        <v>0</v>
      </c>
      <c r="Q17" s="36">
        <f>COUNTIFS('Solution Category Requirements'!$A$22:$A$367,"&gt;"&amp;Q12,'Solution Category Requirements'!$A$22:$A$367,"&lt;"&amp;R12)</f>
        <v>0</v>
      </c>
      <c r="R17" s="36">
        <f>COUNTIFS('Solution Category Requirements'!$A$22:$A$367,"&gt;"&amp;R12,'Solution Category Requirements'!$A$22:$A$367,"&lt;"&amp;S12)</f>
        <v>0</v>
      </c>
    </row>
    <row r="19" spans="1:20" x14ac:dyDescent="0.3">
      <c r="A19" t="s">
        <v>110</v>
      </c>
      <c r="C19" s="58">
        <f>MATCH(D12,'Solution Category Requirements'!$A$20:$A$367,0)-MATCH(C12,'Solution Category Requirements'!$A$20:$A$367,0)-1</f>
        <v>7</v>
      </c>
      <c r="D19" s="58">
        <f>MATCH(E12,'Solution Category Requirements'!$A$20:$A$367,0)-MATCH(D12,'Solution Category Requirements'!$A$20:$A$367,0)-1</f>
        <v>10</v>
      </c>
      <c r="E19" s="58">
        <f>MATCH(F12,'Solution Category Requirements'!$A$20:$A$367,0)-MATCH(E12,'Solution Category Requirements'!$A$20:$A$367,0)-1</f>
        <v>8</v>
      </c>
      <c r="F19" s="58">
        <f>MATCH(G12,'Solution Category Requirements'!$A$20:$A$367,0)-MATCH(F12,'Solution Category Requirements'!$A$20:$A$367,0)-1</f>
        <v>6</v>
      </c>
      <c r="G19" s="58">
        <f>MATCH(H12,'Solution Category Requirements'!$A$20:$A$367,0)-MATCH(G12,'Solution Category Requirements'!$A$20:$A$367,0)-1</f>
        <v>4</v>
      </c>
      <c r="H19" s="58" t="e">
        <f>MATCH(I12,'Solution Category Requirements'!$A$20:$A$367,0)-MATCH(H12,'Solution Category Requirements'!$A$20:$A$367,0)-1</f>
        <v>#N/A</v>
      </c>
      <c r="I19" s="58" t="e">
        <f>MATCH(J12,'Solution Category Requirements'!$A$20:$A$367,0)-MATCH(I12,'Solution Category Requirements'!$A$20:$A$367,0)-1</f>
        <v>#N/A</v>
      </c>
      <c r="J19" s="58" t="e">
        <f>MATCH(K12,'Solution Category Requirements'!$A$20:$A$367,0)-MATCH(J12,'Solution Category Requirements'!$A$20:$A$367,0)-1</f>
        <v>#N/A</v>
      </c>
      <c r="K19" s="58" t="e">
        <f>MATCH(L12,'Solution Category Requirements'!$A$20:$A$367,0)-MATCH(K12,'Solution Category Requirements'!$A$20:$A$367,0)-1</f>
        <v>#N/A</v>
      </c>
      <c r="L19" s="58" t="e">
        <f>MATCH(M12,'Solution Category Requirements'!$A$20:$A$367,0)-MATCH(L12,'Solution Category Requirements'!$A$20:$A$367,0)-1</f>
        <v>#N/A</v>
      </c>
      <c r="M19" s="58" t="e">
        <f>MATCH(N12,'Solution Category Requirements'!$A$20:$A$367,0)-MATCH(M12,'Solution Category Requirements'!$A$20:$A$367,0)-1</f>
        <v>#N/A</v>
      </c>
      <c r="N19" s="58" t="e">
        <f>MATCH(O12,'Solution Category Requirements'!$A$21:$A$367,0)-MATCH(N12,'Solution Category Requirements'!$A$21:$A$367,0)-1</f>
        <v>#N/A</v>
      </c>
      <c r="O19" s="58" t="e">
        <f>MATCH(P12,'Solution Category Requirements'!$A$22:$A$367,0)-MATCH(O12,'Solution Category Requirements'!$A$22:$A$367,0)-1</f>
        <v>#N/A</v>
      </c>
      <c r="P19" s="58" t="e">
        <f>MATCH(Q12,'Solution Category Requirements'!$A$23:$A$367,0)-MATCH(P12,'Solution Category Requirements'!$A$23:$A$367,0)-1</f>
        <v>#N/A</v>
      </c>
      <c r="Q19" s="58" t="e">
        <f>MATCH(R12,'Solution Category Requirements'!$A$24:$A$367,0)-MATCH(Q12,'Solution Category Requirements'!$A$24:$A$367,0)-1</f>
        <v>#N/A</v>
      </c>
      <c r="R19" s="58" t="e">
        <f>MATCH(S12,'Solution Category Requirements'!$A$25:$A$367,0)-MATCH(R12,'Solution Category Requirements'!$A$25:$A$367,0)-1</f>
        <v>#N/A</v>
      </c>
      <c r="T19" t="s">
        <v>111</v>
      </c>
    </row>
    <row r="20" spans="1:20" x14ac:dyDescent="0.3">
      <c r="T20" t="s">
        <v>112</v>
      </c>
    </row>
    <row r="21" spans="1:20" x14ac:dyDescent="0.3">
      <c r="A21" t="s">
        <v>113</v>
      </c>
    </row>
    <row r="22" spans="1:20" x14ac:dyDescent="0.3">
      <c r="B22" t="s">
        <v>5</v>
      </c>
      <c r="C22" t="s">
        <v>114</v>
      </c>
      <c r="D22" t="s">
        <v>115</v>
      </c>
      <c r="E22" t="s">
        <v>116</v>
      </c>
    </row>
    <row r="23" spans="1:20" x14ac:dyDescent="0.3">
      <c r="A23" t="s">
        <v>117</v>
      </c>
      <c r="B23">
        <f>'General Assessment'!A7</f>
        <v>0</v>
      </c>
      <c r="C23">
        <f>'Solution Category Requirements'!A10</f>
        <v>0</v>
      </c>
    </row>
    <row r="24" spans="1:20" x14ac:dyDescent="0.3">
      <c r="A24" t="s">
        <v>118</v>
      </c>
      <c r="B24">
        <f>'General Assessment'!A8</f>
        <v>0</v>
      </c>
      <c r="C24">
        <f>'Solution Category Requirements'!A11</f>
        <v>0</v>
      </c>
      <c r="D24">
        <f>J3</f>
        <v>5</v>
      </c>
    </row>
    <row r="25" spans="1:20" x14ac:dyDescent="0.3">
      <c r="A25" t="s">
        <v>116</v>
      </c>
      <c r="B25">
        <f>SUM(B23:B24)</f>
        <v>0</v>
      </c>
      <c r="C25">
        <f>SUM(C23:C24)</f>
        <v>0</v>
      </c>
      <c r="D25">
        <f>SUM(D23:D24)</f>
        <v>5</v>
      </c>
      <c r="E25">
        <f>SUM(B25:D25)</f>
        <v>5</v>
      </c>
    </row>
    <row r="29" spans="1:20" x14ac:dyDescent="0.3">
      <c r="A29" s="17"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D6" sqref="D6"/>
    </sheetView>
  </sheetViews>
  <sheetFormatPr defaultRowHeight="14.4" x14ac:dyDescent="0.3"/>
  <cols>
    <col min="1" max="1" width="55.44140625" bestFit="1" customWidth="1"/>
    <col min="2" max="2" width="36.77734375" customWidth="1"/>
    <col min="3" max="3" width="33" customWidth="1"/>
  </cols>
  <sheetData>
    <row r="1" spans="1:6" x14ac:dyDescent="0.3">
      <c r="A1" s="23" t="s">
        <v>119</v>
      </c>
      <c r="F1">
        <v>0</v>
      </c>
    </row>
    <row r="2" spans="1:6" x14ac:dyDescent="0.3">
      <c r="F2">
        <v>1</v>
      </c>
    </row>
    <row r="3" spans="1:6" x14ac:dyDescent="0.3">
      <c r="A3" t="s">
        <v>130</v>
      </c>
      <c r="B3" t="s">
        <v>135</v>
      </c>
      <c r="C3" t="s">
        <v>122</v>
      </c>
      <c r="F3">
        <v>2</v>
      </c>
    </row>
    <row r="4" spans="1:6" x14ac:dyDescent="0.3">
      <c r="A4" t="s">
        <v>131</v>
      </c>
      <c r="B4" t="s">
        <v>136</v>
      </c>
      <c r="C4" t="s">
        <v>120</v>
      </c>
      <c r="D4" t="s">
        <v>123</v>
      </c>
      <c r="F4">
        <v>3</v>
      </c>
    </row>
    <row r="5" spans="1:6" x14ac:dyDescent="0.3">
      <c r="A5" t="s">
        <v>132</v>
      </c>
      <c r="B5" t="s">
        <v>133</v>
      </c>
      <c r="C5" t="s">
        <v>121</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D1F16822-7D3F-446D-ACF6-5070E0349216}"/>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H5" sqref="H5"/>
    </sheetView>
  </sheetViews>
  <sheetFormatPr defaultColWidth="9.21875" defaultRowHeight="14.4" x14ac:dyDescent="0.3"/>
  <cols>
    <col min="1" max="1" width="14.77734375" style="1" customWidth="1"/>
    <col min="2" max="16384" width="9.21875" style="1"/>
  </cols>
  <sheetData>
    <row r="1" spans="1:1" x14ac:dyDescent="0.3">
      <c r="A1" s="1" t="s">
        <v>124</v>
      </c>
    </row>
    <row r="2" spans="1:1" x14ac:dyDescent="0.3">
      <c r="A2" s="1" t="s">
        <v>104</v>
      </c>
    </row>
    <row r="3" spans="1:1" x14ac:dyDescent="0.3">
      <c r="A3" s="1" t="s">
        <v>105</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2.xml><?xml version="1.0" encoding="utf-8"?>
<ds:datastoreItem xmlns:ds="http://schemas.openxmlformats.org/officeDocument/2006/customXml" ds:itemID="{0893BB2C-9572-4052-B0A1-88BE5C0BA4EF}">
  <ds:schemaRefs>
    <ds:schemaRef ds:uri="http://schemas.microsoft.com/office/infopath/2007/PartnerControls"/>
    <ds:schemaRef ds:uri="388bccd0-021a-467f-a5da-ec7dfa5bc485"/>
    <ds:schemaRef ds:uri="http://schemas.microsoft.com/office/2006/documentManagement/types"/>
    <ds:schemaRef ds:uri="http://schemas.microsoft.com/office/2006/metadata/properties"/>
    <ds:schemaRef ds:uri="http://purl.org/dc/dcmitype/"/>
    <ds:schemaRef ds:uri="http://purl.org/dc/elements/1.1/"/>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09BF2EC5-952B-4AC7-9BD8-199E292ADC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2025-04-21T02:06:13Z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