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01 May 2025/"/>
    </mc:Choice>
  </mc:AlternateContent>
  <xr:revisionPtr revIDLastSave="3" documentId="13_ncr:1_{2DE898A4-CBE2-4132-9B29-557E7501DA8A}" xr6:coauthVersionLast="47" xr6:coauthVersionMax="47" xr10:uidLastSave="{67CB4BB3-0FAF-4DE6-A2E5-1F61BAD225B3}"/>
  <workbookProtection workbookAlgorithmName="SHA-512" workbookHashValue="N4akZtLbKa0zuXS2B2pzP9/raGAFNDxFIiWwxYOi+E20pGGM55maed3Sm+DSZyMP3D5xDZXG04j1yn7FliafrA==" workbookSaltValue="ByNonhiZB/m/HDppvLspnQ==" workbookSpinCount="100000" lockStructure="1"/>
  <bookViews>
    <workbookView xWindow="-108" yWindow="-108" windowWidth="23256" windowHeight="14976" tabRatio="785"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8" l="1"/>
  <c r="A8" i="2"/>
  <c r="A70" i="7"/>
  <c r="A69" i="7"/>
  <c r="A68" i="7"/>
  <c r="A67" i="7"/>
  <c r="C70" i="7"/>
  <c r="C68" i="7"/>
  <c r="C6" i="17"/>
  <c r="D6" i="17" s="1"/>
  <c r="B14" i="16" s="1"/>
  <c r="B6" i="17"/>
  <c r="A6" i="17"/>
  <c r="B5" i="8" l="1"/>
  <c r="B4" i="8"/>
  <c r="B2" i="8"/>
  <c r="A72" i="7" l="1"/>
  <c r="A73" i="7" s="1"/>
  <c r="A74" i="7" s="1"/>
  <c r="A75" i="7" s="1"/>
  <c r="A76" i="7" s="1"/>
  <c r="A77" i="7" s="1"/>
  <c r="A78" i="7" s="1"/>
  <c r="A62" i="7"/>
  <c r="A63" i="7" s="1"/>
  <c r="A64" i="7" s="1"/>
  <c r="A65" i="7" s="1"/>
  <c r="A60" i="7"/>
  <c r="A52" i="7"/>
  <c r="A53" i="7" s="1"/>
  <c r="A54" i="7" s="1"/>
  <c r="A55" i="7" s="1"/>
  <c r="A56" i="7" s="1"/>
  <c r="A57" i="7" s="1"/>
  <c r="A58" i="7" s="1"/>
  <c r="A47" i="7"/>
  <c r="A48" i="7" s="1"/>
  <c r="A49" i="7" s="1"/>
  <c r="A50" i="7" s="1"/>
  <c r="A39" i="7"/>
  <c r="A40" i="7" s="1"/>
  <c r="A41" i="7" s="1"/>
  <c r="A42" i="7" s="1"/>
  <c r="A43" i="7" s="1"/>
  <c r="A44" i="7" s="1"/>
  <c r="A45" i="7" s="1"/>
  <c r="A26" i="7"/>
  <c r="A27" i="7" s="1"/>
  <c r="A28" i="7" s="1"/>
  <c r="A29" i="7" s="1"/>
  <c r="A30" i="7" s="1"/>
  <c r="A31" i="7" s="1"/>
  <c r="A32" i="7" s="1"/>
  <c r="A33" i="7" s="1"/>
  <c r="A34" i="7" s="1"/>
  <c r="A35" i="7" s="1"/>
  <c r="A36" i="7" s="1"/>
  <c r="A37" i="7" s="1"/>
  <c r="A25" i="7"/>
  <c r="C16" i="15" l="1"/>
  <c r="C2" i="16"/>
  <c r="C1" i="16"/>
  <c r="J2" i="8" l="1"/>
  <c r="J3" i="8" l="1"/>
  <c r="D24" i="8" s="1"/>
  <c r="D25" i="8" s="1"/>
  <c r="I2" i="8"/>
  <c r="I3" i="8" s="1"/>
  <c r="B8" i="2" l="1"/>
  <c r="C13" i="15" l="1"/>
  <c r="C10" i="15"/>
  <c r="C2" i="15"/>
  <c r="C1" i="15"/>
  <c r="E2" i="7"/>
  <c r="E2" i="2"/>
  <c r="B23" i="8" l="1"/>
  <c r="A11" i="7" a="1"/>
  <c r="A11" i="7" s="1"/>
  <c r="E1" i="7"/>
  <c r="C24" i="8" l="1"/>
  <c r="B24" i="8"/>
  <c r="B25" i="8" s="1"/>
  <c r="B3" i="8" l="1"/>
  <c r="E1" i="2"/>
  <c r="R19" i="8" l="1"/>
  <c r="Q19" i="8" l="1"/>
  <c r="P19" i="8"/>
  <c r="O19" i="8"/>
  <c r="N19" i="8"/>
  <c r="M19" i="8"/>
  <c r="L19" i="8"/>
  <c r="K19" i="8"/>
  <c r="J19" i="8"/>
  <c r="I19" i="8"/>
  <c r="H19" i="8"/>
  <c r="G19" i="8"/>
  <c r="F19" i="8"/>
  <c r="E19" i="8"/>
  <c r="C19" i="8"/>
  <c r="D19" i="8"/>
  <c r="D17" i="8"/>
  <c r="E17" i="8"/>
  <c r="F17" i="8"/>
  <c r="G17" i="8"/>
  <c r="H17" i="8"/>
  <c r="I17" i="8"/>
  <c r="J17" i="8"/>
  <c r="K17" i="8"/>
  <c r="L17" i="8"/>
  <c r="M17" i="8"/>
  <c r="N17" i="8"/>
  <c r="O17" i="8"/>
  <c r="P17" i="8"/>
  <c r="Q17" i="8"/>
  <c r="R17" i="8"/>
  <c r="C17" i="8"/>
  <c r="C15" i="8" l="1"/>
  <c r="C16" i="8"/>
  <c r="R15" i="8"/>
  <c r="R16" i="8"/>
  <c r="Q15" i="8"/>
  <c r="Q16" i="8"/>
  <c r="P15" i="8"/>
  <c r="P16" i="8"/>
  <c r="O15" i="8"/>
  <c r="O16" i="8"/>
  <c r="N15" i="8"/>
  <c r="N16" i="8"/>
  <c r="M15" i="8"/>
  <c r="M16" i="8"/>
  <c r="L15" i="8"/>
  <c r="L16" i="8"/>
  <c r="K15" i="8"/>
  <c r="K16" i="8"/>
  <c r="J15" i="8"/>
  <c r="J16" i="8"/>
  <c r="I15" i="8"/>
  <c r="I16" i="8"/>
  <c r="H15" i="8"/>
  <c r="H16" i="8"/>
  <c r="G15" i="8"/>
  <c r="G16" i="8"/>
  <c r="F15" i="8"/>
  <c r="F16" i="8"/>
  <c r="E15" i="8"/>
  <c r="E16" i="8"/>
  <c r="D15" i="8"/>
  <c r="D16" i="8"/>
  <c r="D13" i="8" l="1"/>
  <c r="D14" i="8" s="1"/>
  <c r="E13" i="8"/>
  <c r="E14" i="8" s="1"/>
  <c r="F13" i="8"/>
  <c r="F14" i="8" s="1"/>
  <c r="G13" i="8"/>
  <c r="G14" i="8" s="1"/>
  <c r="H13" i="8"/>
  <c r="H14" i="8" s="1"/>
  <c r="I13" i="8"/>
  <c r="I14" i="8" s="1"/>
  <c r="J13" i="8"/>
  <c r="J14" i="8" s="1"/>
  <c r="K13" i="8"/>
  <c r="K14" i="8" s="1"/>
  <c r="L13" i="8"/>
  <c r="L14" i="8" s="1"/>
  <c r="M13" i="8"/>
  <c r="M14" i="8" s="1"/>
  <c r="N13" i="8"/>
  <c r="N14" i="8" s="1"/>
  <c r="O13" i="8"/>
  <c r="O14" i="8" s="1"/>
  <c r="P13" i="8"/>
  <c r="P14" i="8" s="1"/>
  <c r="Q13" i="8"/>
  <c r="Q14" i="8" s="1"/>
  <c r="R13" i="8"/>
  <c r="R14" i="8" s="1"/>
  <c r="C13" i="8"/>
  <c r="A10" i="7" l="1"/>
  <c r="B13" i="8" a="1"/>
  <c r="B13" i="8" s="1"/>
  <c r="C14" i="8"/>
  <c r="F2" i="8" l="1"/>
  <c r="N2" i="8" s="1"/>
  <c r="B15" i="8"/>
  <c r="F4" i="8" s="1"/>
  <c r="B14" i="8"/>
  <c r="F3" i="8" s="1"/>
  <c r="N3" i="8" s="1"/>
  <c r="B16" i="8"/>
  <c r="F5" i="8" s="1"/>
  <c r="B10" i="7"/>
  <c r="B11" i="7"/>
  <c r="C23" i="8"/>
  <c r="C25" i="8" s="1"/>
  <c r="E25" i="8" s="1"/>
  <c r="A29" i="8" l="1"/>
  <c r="C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23" authorId="0" shapeId="0" xr:uid="{125BEEA3-171E-47B0-8D27-BB936661B665}">
      <text>
        <r>
          <rPr>
            <b/>
            <sz val="9"/>
            <color indexed="81"/>
            <rFont val="Tahoma"/>
            <family val="2"/>
          </rPr>
          <t>IMDA:</t>
        </r>
        <r>
          <rPr>
            <sz val="9"/>
            <color indexed="81"/>
            <rFont val="Tahoma"/>
            <family val="2"/>
          </rPr>
          <t xml:space="preserve">
This indicates if a Requirement is Mandatory or Preferred.</t>
        </r>
      </text>
    </comment>
    <comment ref="D23"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23" authorId="0" shapeId="0" xr:uid="{7881F255-82D7-4D6B-BA53-E04626E3E93F}">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<sst xmlns="http://schemas.openxmlformats.org/spreadsheetml/2006/main" count="369" uniqueCount="163">
  <si>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</si>
  <si>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</si>
  <si>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</si>
  <si>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</si>
  <si>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</si>
  <si>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</si>
  <si>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</si>
  <si>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</si>
  <si>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</si>
  <si>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</si>
  <si>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</si>
  <si>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</si>
  <si>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</si>
  <si>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</si>
  <si>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</si>
  <si>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</si>
  <si>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</si>
  <si>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</si>
  <si>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</si>
  <si>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</si>
  <si>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</si>
  <si>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</si>
  <si>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</si>
  <si>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</si>
  <si>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</si>
  <si>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r>
      <t xml:space="preserve">Please select ONLY </t>
    </r>
    <r>
      <rPr>
        <b/>
        <u/>
        <sz val="11"/>
        <color rgb="FF7030A0"/>
        <rFont val="Calibri"/>
        <family val="2"/>
        <scheme val="minor"/>
      </rPr>
      <t>ONE</t>
    </r>
    <r>
      <rPr>
        <b/>
        <sz val="11"/>
        <color theme="1"/>
        <rFont val="Calibri"/>
        <family val="2"/>
        <scheme val="minor"/>
      </rPr>
      <t xml:space="preserve"> solution category.</t>
    </r>
  </si>
  <si>
    <t>Practice Management System</t>
  </si>
  <si>
    <t>Taxation Management</t>
  </si>
  <si>
    <t>Internal Audit Management</t>
  </si>
  <si>
    <t>External Audit Management</t>
  </si>
  <si>
    <t>External Audit Management [Audit Confirmation]</t>
  </si>
  <si>
    <t>Corporate Secretariat Management</t>
  </si>
  <si>
    <t>Business Advisory Tools</t>
  </si>
  <si>
    <t>Data Analytics</t>
  </si>
  <si>
    <r>
      <t>Solution Category:</t>
    </r>
    <r>
      <rPr>
        <sz val="11"/>
        <color rgb="FF000000"/>
        <rFont val="Calibri"/>
        <family val="2"/>
      </rPr>
      <t xml:space="preserve">  Practice Management System</t>
    </r>
    <r>
      <rPr>
        <b/>
        <sz val="11"/>
        <color rgb="FF000000"/>
        <rFont val="Calibri"/>
        <family val="2"/>
      </rPr>
      <t xml:space="preserve">
Solution Category Description: </t>
    </r>
    <r>
      <rPr>
        <sz val="11"/>
        <color rgb="FF000000"/>
        <rFont val="Calibri"/>
        <family val="2"/>
      </rPr>
      <t>Manages engagements’ onboarding process, progress and invoicing status. Incorporates effective scheduling tools to optimise staff allocation, utilisation and billing contributions.</t>
    </r>
  </si>
  <si>
    <t> </t>
  </si>
  <si>
    <t>Return to the top</t>
  </si>
  <si>
    <r>
      <t>Customer Relationship Management</t>
    </r>
    <r>
      <rPr>
        <sz val="11"/>
        <rFont val="Calibri"/>
        <family val="2"/>
      </rPr>
      <t xml:space="preserve">
Does your solution come with Customer Relationship Management function to help the firm manage their interaction with current and potential customers, such as customer contact, opportunity management, and sales and marketing activities?
- Setup/edit customer contact across all modules real time with just one single entry
- Set up multiple entities under a single group 
- Monitor real time job and billing status by customer
- Monitor project pipeline and activities by customer
- Assign/edit different categories to clients and prospects to conduct targeted marketing and communications
- Include remarks (e.g. call and meeting details) on potential leads
- Manage initial contact before client acceptance to facilitate KYC, tracking of past interactions including revisiting for possible other offerings and facilitate customer due diligence and final acceptance</t>
    </r>
  </si>
  <si>
    <t xml:space="preserve">Describe how your solution can meet the solution criteria in each row. </t>
  </si>
  <si>
    <t>- Limit access/authority to selected information within the system (e.g. audit staff can only access the audit clients &amp; engagement information but not the other service lines)</t>
  </si>
  <si>
    <t>Preferred</t>
  </si>
  <si>
    <r>
      <t>Financial Management and Accounting
Does your solution come with Financial Management and Accounting function to help the firm manage budget, billing and invoicing?
- Setup/edit automated alert function to provide budget/billing/accounts receivables reminders
- Track accounts receivable</t>
    </r>
    <r>
      <rPr>
        <sz val="11"/>
        <rFont val="Calibri"/>
        <family val="2"/>
      </rPr>
      <t xml:space="preserve">
- Setup multiple entity for invoicing and receivables</t>
    </r>
  </si>
  <si>
    <t>- Auto invoicing via milestones by date and/or hours</t>
  </si>
  <si>
    <t>- Automated workflows to process recurring payments</t>
  </si>
  <si>
    <r>
      <t>Project Management</t>
    </r>
    <r>
      <rPr>
        <sz val="11"/>
        <rFont val="Calibri"/>
        <family val="2"/>
      </rPr>
      <t xml:space="preserve">
Does your solution come with Project Management function to help the firm estimate project costing, monitor work in progress, and monitor staff performance?
- Allocate jobs to accountants with automated email alert function
- Monitor project status and bottleneck
- Monitor project costing and profitability
- Enter timesheet, available real time
- Monitor staff utilization and performance
- Forecast manpower resources, resource planning
- Adjust real-time capacity when timesheets are entered, jobs allocated and staff records updated
- Engagement code auto generation for multiple engagements and for different service lines
- Alignment of individual engagements to overall function/service line utilisation report
- Tracking of inter-service line or function charging/invoice </t>
    </r>
  </si>
  <si>
    <t>- Staff claims module including approval process
- Cashflow management including forecasting and budgeting module
- Timesheet via mobile app</t>
  </si>
  <si>
    <r>
      <t>Dashboard</t>
    </r>
    <r>
      <rPr>
        <sz val="11"/>
        <rFont val="Calibri"/>
        <family val="2"/>
      </rPr>
      <t xml:space="preserve">
Does your solution come with customized dashboard that can track firm's operations, staff projects and client status?
- Customise performance metrics
- Monitor engagement which has yet to start but approaching filing deadline
- Staff utilization and performance report
- Ability to generate client engagement list containing data required by ACRA inspection
- Ability to generate lead conversion report 
- Review cash flow, revenue, workflow, profitability, employees, billing, receivable workflow
- Filter by project, by customer, by employees and by profitability
- Security restrictions such that data available is on an as needs basis
- Advance search function</t>
    </r>
  </si>
  <si>
    <t>- Audit Quality Indicators under ACRA's AQI Disclosure Framework
- KPI monitoring with customisable metrics by individual staff such as partner/manager</t>
  </si>
  <si>
    <r>
      <t>Integration</t>
    </r>
    <r>
      <rPr>
        <sz val="11"/>
        <rFont val="Calibri"/>
        <family val="2"/>
      </rPr>
      <t xml:space="preserve">
Are the modules above tightly integrated, information can be pulled from all modules and is linked to Dashboard ?</t>
    </r>
  </si>
  <si>
    <r>
      <t>APIs
Can your software integrate with other software (e.g. accounting software)
- Software has a module for integrating with other software for pulling and pushing of information (e.g. pulling of information from accounting software, billing information can be captured into accounting system)</t>
    </r>
    <r>
      <rPr>
        <sz val="11"/>
        <rFont val="Calibri"/>
        <family val="2"/>
      </rPr>
      <t xml:space="preserve">
Automated PMS tools to aid the firms in the execution and monitoring of the Quality Controls processes/controls. Automated tools aid in efficiency and effectiveness of the firm’s QC functions</t>
    </r>
  </si>
  <si>
    <t>Can your software integrate with systems such as email, KYC/AML, audit, document management system, and HR software? (e.g. claims information can be captured into HR software)
Can your software integrate with data analytics software?</t>
  </si>
  <si>
    <r>
      <t>Solution Category:</t>
    </r>
    <r>
      <rPr>
        <sz val="11"/>
        <color rgb="FF000000"/>
        <rFont val="Calibri"/>
        <family val="2"/>
      </rPr>
      <t xml:space="preserve">  Taxation Management</t>
    </r>
    <r>
      <rPr>
        <b/>
        <sz val="11"/>
        <color rgb="FF000000"/>
        <rFont val="Calibri"/>
        <family val="2"/>
      </rPr>
      <t xml:space="preserve">
Solution Category Description: </t>
    </r>
    <r>
      <rPr>
        <sz val="11"/>
        <color rgb="FF000000"/>
        <rFont val="Calibri"/>
        <family val="2"/>
      </rPr>
      <t>Customisable templates which can be auto-filled from imported profit &amp; loss statements. Includes ability to input notes, attachments and references to computation.</t>
    </r>
  </si>
  <si>
    <r>
      <t>Automated and integrated tax calculation process</t>
    </r>
    <r>
      <rPr>
        <sz val="11"/>
        <rFont val="Calibri"/>
        <family val="2"/>
      </rPr>
      <t xml:space="preserve">
Does the software automate and integrate tax calculation process across different components (i.e. income source, revenue deductions etc.)?
- Automated calculations across modules and schedules whenever changes are made
- Standardised and consistent formatting for reports according to the Singapore Income Tax Act
- Updated tax rules according to Singapore Income Tax Act and latest tax policies and incentives
- Generation of required forms such as Form C and Form C-s for corporate income tax and Form B, IR8A and IR21 for personal tax, or present the information in a similar format
- Automated error checking ( e.g.  for personal tax - ensure that maximum cap for each type of relief is not exceeded)
- Data can be imported from formats such as excel in to the software
- Tax reports can be exported to excel, pdf reports 
- Data can be carried forward from one YA to another </t>
    </r>
  </si>
  <si>
    <t>- Generate tax computation and schedules by uploading balance sheet and P&amp;L</t>
  </si>
  <si>
    <r>
      <t>Data repository</t>
    </r>
    <r>
      <rPr>
        <sz val="11"/>
        <rFont val="Calibri"/>
        <family val="2"/>
      </rPr>
      <t xml:space="preserve">
Does your software allow storage of tax records in the system?
- Traceable results, allows search results and forms to be saved in a central database. Data can be easily retrieved.</t>
    </r>
  </si>
  <si>
    <r>
      <t>Tax Filing
Solution is also listed</t>
    </r>
    <r>
      <rPr>
        <sz val="11"/>
        <rFont val="Calibri"/>
        <family val="2"/>
      </rPr>
      <t xml:space="preserve">  on IRAS Accounting Software Register Plus (ASR+)
Please provide screen shots of IRAS listing and name the file as "IRAS ASR Supporting.pdf". Submit this document in your submission.
If you answered No, please do not continue with the submission until your soluton is listed in IRAS ASR+ Listing.
Link: https://www.iras.gov.sg/who-we-are/what-we-do/digital-collaboration/iras-accounting-software-register-plus</t>
    </r>
  </si>
  <si>
    <t>Please provide screen shots of IRAS listing and name the file as "IRAS ASR Supporting.pdf". Submit this document in your submission.
If you answered No, please do not continue with the submission until your soluton is listed in IRAS ASR+ Listing.
Link: https://www.iras.gov.sg/who-we-are/what-we-do/digital-collaboration/iras-accounting-software-register-plus</t>
  </si>
  <si>
    <t>Bulk filing to IRAS</t>
  </si>
  <si>
    <r>
      <t>GST Modules</t>
    </r>
    <r>
      <rPr>
        <sz val="11"/>
        <rFont val="Calibri"/>
        <family val="2"/>
      </rPr>
      <t xml:space="preserve">
Does your software allow for generation of data for GST purposes?
- Software has a module for GST preparation that fulfils the requirements of a GST software</t>
    </r>
  </si>
  <si>
    <t>- Reverse Charge Mechanism
- Overseas Vendor Registration Regime
- GST Registration Reminder
- GST Filing Reminder
- GST Automated Blocked Input Tax Claims
- Integration with GST Form 5 and Form 7</t>
  </si>
  <si>
    <r>
      <t>Solution Category:</t>
    </r>
    <r>
      <rPr>
        <sz val="11"/>
        <color rgb="FF000000"/>
        <rFont val="Calibri"/>
        <family val="2"/>
      </rPr>
      <t xml:space="preserve"> Internal Audit Management</t>
    </r>
    <r>
      <rPr>
        <b/>
        <sz val="11"/>
        <color rgb="FF000000"/>
        <rFont val="Calibri"/>
        <family val="2"/>
      </rPr>
      <t xml:space="preserve">
Solution Category Description: </t>
    </r>
    <r>
      <rPr>
        <sz val="11"/>
        <color rgb="FF000000"/>
        <rFont val="Calibri"/>
        <family val="2"/>
      </rPr>
      <t>Tool that links planning to customisable work steps based on risk assessments and concluding reports. Improves efficiency with overview dashboard navigation, automated roll forwards and linked data for all digital documentation and supporting documents. Allows for real time collaboration for teams and streamlines reviewing process.</t>
    </r>
  </si>
  <si>
    <r>
      <t>Audit management (planning &amp; scheduling) tool</t>
    </r>
    <r>
      <rPr>
        <sz val="11"/>
        <rFont val="Calibri"/>
        <family val="2"/>
      </rPr>
      <t xml:space="preserve">
Does your software come with audit management (planning &amp; scheduling) tool with features of risk management?
- Plan and schedule audit team for various audit engagements/projects
- Capture time and expenses and monitor costs overrun
- Management of various audit engagements/projects with dashboard showing status of the projects
- Create/edit/uploading of audit charter
- Record and monitor document request list/checklist of documents needed from auditees to perform audit
- Features for risk management i.e. recording and monitoring of risks, preferably with risk register templates/library
- Storage of records/work papers i.e. electronic working papers database
- Create/Generate audit plans
- Create/Upload walkthrough flowcharts</t>
    </r>
  </si>
  <si>
    <r>
      <t>Audit Testing</t>
    </r>
    <r>
      <rPr>
        <sz val="11"/>
        <rFont val="Calibri"/>
        <family val="2"/>
      </rPr>
      <t xml:space="preserve">
Does your software come with audit testing tool?
-Storage of records/work papers i.e. electronic working papers database
-Repository/houses best practice work programmes/templates/engagement objectives, risks, audit procedures and controls
-Create/input/edit Risk Control Matrix "RCM" i.e. recording of risks, control objectives, controls and audit procedures with reference to/select from repository
-Recording and monitoring of testing performed
-Recording and monitoring of issues, actions plans, management comments and remediations/follow-ups</t>
    </r>
  </si>
  <si>
    <r>
      <t>Audit Reporting</t>
    </r>
    <r>
      <rPr>
        <sz val="11"/>
        <rFont val="Calibri"/>
        <family val="2"/>
      </rPr>
      <t xml:space="preserve">
Does your software come with audit reporting tool?
-Create/generate/edit audit report
-Repository of issues and report template
-Storage of past reports</t>
    </r>
  </si>
  <si>
    <r>
      <t>Data Analysis</t>
    </r>
    <r>
      <rPr>
        <sz val="11"/>
        <rFont val="Calibri"/>
        <family val="2"/>
      </rPr>
      <t xml:space="preserve">
Does your software come with data analytics function?
- Upload data and perform data mining and analysis
- Pick up exceptions/anomalies from analysis performed providing insights to user</t>
    </r>
  </si>
  <si>
    <r>
      <t>Solution Category:</t>
    </r>
    <r>
      <rPr>
        <sz val="11"/>
        <color rgb="FF000000"/>
        <rFont val="Calibri"/>
        <family val="2"/>
      </rPr>
      <t xml:space="preserve"> External Audit Management</t>
    </r>
    <r>
      <rPr>
        <b/>
        <sz val="11"/>
        <color rgb="FF000000"/>
        <rFont val="Calibri"/>
        <family val="2"/>
      </rPr>
      <t xml:space="preserve">
Solution Category Description: </t>
    </r>
    <r>
      <rPr>
        <sz val="11"/>
        <color rgb="FF000000"/>
        <rFont val="Calibri"/>
        <family val="2"/>
      </rPr>
      <t>Tool that links planning to customisable work steps based on risk assessments and concluding reports. Improves efficiency with overview dashboard navigation, automated roll forwards and linked data for all digital documentation and supporting documents. Allows for real time collaboration for teams and streamlines reviewing process.</t>
    </r>
  </si>
  <si>
    <r>
      <t>Electronic Audit Platform
- Lockdown and archiving functionality</t>
    </r>
    <r>
      <rPr>
        <sz val="11"/>
        <rFont val="Calibri"/>
        <family val="2"/>
      </rPr>
      <t xml:space="preserve">
- Track completion and archival dates
- Retention of details of “last modified by”, “last modified date”, "partner sign off dates" and "EQR dates" even after lockdown and archival of file.
- Controls over Access rights 
- Workflows in compliance with requirements of Singapore Standards on Auditing (vendor needs to be committed to releasing updates on a timely basis)
- Resolution of conflicts when they occur, e.g. when &gt;1 user edit a certain step at the same time</t>
    </r>
  </si>
  <si>
    <t>- Maintains logs of changes made to individual work steps.
- Allows rolling forward of audit engagement files.
- Allows multiple users to work on the same file in real-time</t>
  </si>
  <si>
    <r>
      <t>Data Analytics Capabilities</t>
    </r>
    <r>
      <rPr>
        <sz val="11"/>
        <rFont val="Calibri"/>
        <family val="2"/>
      </rPr>
      <t xml:space="preserve">
Is the tool a separate technological tool</t>
    </r>
  </si>
  <si>
    <t xml:space="preserve"> - Vendor to provide comfort/assurance (e.g. certification) to the firms, with respect to operational effectiveness and consistency of the DA capabilities
- facilitates necessary documentation within the audit tool (e.g. how completeness of reliability and completeness of data addressed, tests performed and the algorithm/logic applied, retention of results, etc etc)</t>
  </si>
  <si>
    <t>- where applicable, to demonstrate adherence to AGS 13.
- algorithm/logic applied should be visible/transparent</t>
  </si>
  <si>
    <t xml:space="preserve">Is your system using a cloud based platform? </t>
  </si>
  <si>
    <r>
      <t>Solution Category:</t>
    </r>
    <r>
      <rPr>
        <sz val="11"/>
        <color rgb="FF000000"/>
        <rFont val="Calibri"/>
        <family val="2"/>
      </rPr>
      <t xml:space="preserve"> External Audit Management [Audit Confirmation]</t>
    </r>
    <r>
      <rPr>
        <b/>
        <sz val="11"/>
        <color rgb="FF000000"/>
        <rFont val="Calibri"/>
        <family val="2"/>
      </rPr>
      <t xml:space="preserve">
Solution Category Description: </t>
    </r>
    <r>
      <rPr>
        <sz val="11"/>
        <color rgb="FF000000"/>
        <rFont val="Calibri"/>
        <family val="2"/>
      </rPr>
      <t>Helps auditors send inquiry more effectively to a third party such as banks, law firms, customers, and suppliers to establish the contents of the accounting records of the entity that is being audited.</t>
    </r>
  </si>
  <si>
    <r>
      <t>Audit confirmations</t>
    </r>
    <r>
      <rPr>
        <sz val="11"/>
        <rFont val="Calibri"/>
        <family val="2"/>
      </rPr>
      <t xml:space="preserve">
Assist the auditors in the confirmation circularisation exercise and maintaining over the circularisation process (e.g. bank, trade receivables, trade payables confirmations).  SOC Type 1 and/or 2 reports will be required to support that the tool is operating as per intended and that the auditor had complied with the SSA requirements wrt confirmation </t>
    </r>
  </si>
  <si>
    <r>
      <t>Solution Category:</t>
    </r>
    <r>
      <rPr>
        <sz val="11"/>
        <color rgb="FF000000"/>
        <rFont val="Calibri"/>
        <family val="2"/>
      </rPr>
      <t xml:space="preserve"> Corporate Secretariat Management</t>
    </r>
    <r>
      <rPr>
        <b/>
        <sz val="11"/>
        <color rgb="FF000000"/>
        <rFont val="Calibri"/>
        <family val="2"/>
      </rPr>
      <t xml:space="preserve">
Solution Category Description: </t>
    </r>
    <r>
      <rPr>
        <sz val="11"/>
        <color rgb="FF000000"/>
        <rFont val="Calibri"/>
        <family val="2"/>
      </rPr>
      <t>Helps to ensure the board remains in the loop and fully informed, regardless of whether they are on-site or not, and it helps to ensure compliance and proper governance of the company e.g. filing on time.</t>
    </r>
  </si>
  <si>
    <r>
      <t>AML/CFT related</t>
    </r>
    <r>
      <rPr>
        <sz val="11"/>
        <rFont val="Calibri"/>
        <family val="2"/>
      </rPr>
      <t xml:space="preserve">
- Screening software for the performance of due diligence in compliance with AML/CFT requirements
- Archiving/updating functionality in compliance with AML/CFT record keeping requirements</t>
    </r>
  </si>
  <si>
    <t>- Transaction monitoring software in compliance with AML/CFT requirements</t>
  </si>
  <si>
    <t>Does your Company Valuation Analysis tool comes with the following features:
- Provide access to reliable market data from leading financial databases
- Create different business plan scenarios and benchmark against peers
- Allow businesses to cross-check business plan and provide useful suggestions to promote consistency and plausibility
- Allow businesses to use international recognized valuation methodologies to review and change key valuation drivers according to business requirements
- Provide transparent calculations, assumptions and methodologies and can be adapted where needed
- Allow businesses to compare valuation results against other reference transactions
- Allow businesses to incorporate unique qualitative variables into the valuation models to further strengthen the analysis
- Comes with data visualisations to help provide clarity for the businesses
- Ability to export results to various PowerPoint and Word templates</t>
  </si>
  <si>
    <t>Does your Company Cash Flow Analysis tool comes with the following features:
- Allow businesses to study the impact that a 1% or 1-day improvement in the 7 critical levers of their business has on Profit and Cash Flow (Price, Volume, COGS/Direct Costs, Overheads, Receivables, Inventory, Payables)
- Allow businesses to identify the Business Value Gap and shows how the Power of One impacts it to close the gap
- Allow businesses to see the impact of Revenue Growth on the future Cash Flow
- Allow businesses to projects the Profit and Cash Flow for the next month, quarter or year
- Allow businesses to identify issues in Profitability, Working Capital, Other Capital, and Funding and opportunities to improve through concepts such as, Working Capital Timeline and Big 3 Cash Flow Measures
- Ability to produce customise outputs/ formats/ layout
- Ability to provide predictive analysis that covers planning and budgeting</t>
  </si>
  <si>
    <r>
      <t>Solution Category:</t>
    </r>
    <r>
      <rPr>
        <sz val="11"/>
        <color rgb="FF000000"/>
        <rFont val="Calibri"/>
        <family val="2"/>
      </rPr>
      <t xml:space="preserve"> Data Analytics</t>
    </r>
    <r>
      <rPr>
        <b/>
        <sz val="11"/>
        <color rgb="FF000000"/>
        <rFont val="Calibri"/>
        <family val="2"/>
      </rPr>
      <t xml:space="preserve">
Solution Category Description: </t>
    </r>
    <r>
      <rPr>
        <sz val="11"/>
        <color rgb="FF000000"/>
        <rFont val="Calibri"/>
        <family val="2"/>
      </rPr>
      <t>Transform immense financial information into storyboards and comprehensive financial insights for communication with users to make smarter business decisions.</t>
    </r>
  </si>
  <si>
    <r>
      <t>Data Analytics</t>
    </r>
    <r>
      <rPr>
        <sz val="11"/>
        <rFont val="Calibri"/>
        <family val="2"/>
      </rPr>
      <t xml:space="preserve">
Is your data analytics software designed for accounting firms?</t>
    </r>
  </si>
  <si>
    <t>Does your software help auditors perform data analysis by carrying out the following functions:
- Examines 100% of data
- Supports large data sets (at least 1 million rows)
- Identify anomalies, trends or patterns
- Perform ad-hoc test/sampling
- Determine high risk areas while retaining audit trails
- Comprehensive reporting
- Customisable modules
- Import from PDF
- Acquire data from various sources including most accounting software and database functions for data preparation
- Build analytical content—which can include the design, ease of cleaning, and curation of data sources, and the creation of visualizations and dashboards.
- View and interact with published visualizations and dashboards—including subscribing to content to get updates and alerts.</t>
  </si>
  <si>
    <r>
      <t>Data Analytics Capabilities</t>
    </r>
    <r>
      <rPr>
        <sz val="11"/>
        <rFont val="Calibri"/>
        <family val="2"/>
      </rPr>
      <t xml:space="preserve">
- Create and share a central access point to the data source
- Provide comfort/assurance (e.g. certification) to the firms, with respect to operational effectiveness and consistency of the DA capabilities
- Facilitates necessary documentation (e.g. how completeness of reliability and completeness of data addressed, tests performed and the algorithm/logic applied, retention of results, etc etc)
- Efficient, user friendly, intuitive and easy to use</t>
    </r>
  </si>
  <si>
    <t>Can you system be integrated with any existing system and be accessed easily at anytime and from anywhere?
- Accessible using mobile device, tablet, or computer through cloud
- Ability to build and scale easily
- Integrate with existing systems</t>
  </si>
  <si>
    <t>Does your system allows the users to visualise and "tell a story" from the analysis?
- Add automated and easy-to-understand narratives to the dashboard
- Explore and answer critical business questions in natural language
- Discover the "why" behind AI-driven insights
- Map the data journey to become a data-driven organization</t>
  </si>
  <si>
    <t xml:space="preserve">Does your system allows insights to be derived from the workflow?
- Seamlessly embed data and insights into the products and applications to empower users and customers with data-driven insights
- Alerts when your data meets a specified threshold </t>
  </si>
  <si>
    <t>How does your system ensure data security?
- Ability to set permissions and authenticate users
- Monitor usage in one environment to more efficiently stay in compliance
- Up-to-date infrastructure with best-in-class, security certification standards like SOCII and ISO</t>
  </si>
  <si>
    <t>Satisfaction Survey on Digital Solution Deployed</t>
  </si>
  <si>
    <t>Instructions</t>
  </si>
  <si>
    <t>Step 1</t>
  </si>
  <si>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</si>
  <si>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</si>
  <si>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</si>
  <si>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</si>
  <si>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</si>
  <si>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</si>
  <si>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</si>
  <si>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</si>
  <si>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</si>
  <si>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</si>
  <si>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</si>
  <si>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</si>
  <si>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</si>
  <si>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</si>
  <si>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</si>
  <si>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</si>
  <si>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</si>
  <si>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</si>
  <si>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</si>
  <si>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</si>
  <si>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</si>
  <si>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</si>
  <si>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No of Req</t>
  </si>
  <si>
    <t>Checking Mechanism</t>
  </si>
  <si>
    <t>**Row values should be equal to "purple" row</t>
  </si>
  <si>
    <t>Otherwise, check for errors to ensure that chart in solution Category will work.</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</si>
  <si>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</si>
  <si>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</si>
  <si>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</si>
  <si>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</si>
  <si>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</si>
  <si>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</si>
  <si>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</si>
  <si>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</si>
  <si>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</si>
  <si>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</si>
  <si>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</si>
  <si>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</si>
  <si>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</si>
  <si>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</si>
  <si>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t>Vendor Self-Assessment Checklist for Pre-Approval of Digital Solution: Accountancy</t>
  </si>
  <si>
    <t>Solution Category Requirements: Accountancy</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</si>
  <si>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</si>
  <si>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t>Others</t>
    </r>
    <r>
      <rPr>
        <sz val="11"/>
        <rFont val="Calibri"/>
        <family val="2"/>
      </rPr>
      <t xml:space="preserve">
Is your system using a cloud based platform?</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</si>
  <si>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</si>
  <si>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</si>
  <si>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r>
      <t xml:space="preserve">Copy the Customer Satisfaction Survey Link in Cell B14 and send it to at least 5 satisfied customers. 
</t>
    </r>
    <r>
      <rPr>
        <sz val="11"/>
        <color theme="1"/>
        <rFont val="Calibri"/>
        <family val="2"/>
        <scheme val="minor"/>
      </rPr>
      <t>Note: a) If you do not see any link in B14, please go back to "General Assessment tab" and fill up “Your company UEN”, "Your company name" and "Your proposed solution name".
            b) You should not modify the customer satisfaction survey link.</t>
    </r>
  </si>
  <si>
    <t>Enter your company UEN</t>
  </si>
  <si>
    <t>UEN of Solution Provider</t>
  </si>
  <si>
    <t>?662204622853743d7ad0d6a7=</t>
  </si>
  <si>
    <t>&amp;6594fc479fd9850012cfd85c=</t>
  </si>
  <si>
    <t>Does your solution provides Company Cash Flow Analysis ?</t>
  </si>
  <si>
    <t>Does your solution provides Company Valuation Analysis ?</t>
  </si>
  <si>
    <t>&lt;No remarks required&gt;</t>
  </si>
  <si>
    <r>
      <t xml:space="preserve">Data Analytics Capabilities
</t>
    </r>
    <r>
      <rPr>
        <sz val="11"/>
        <rFont val="Calibri"/>
        <family val="2"/>
      </rPr>
      <t>Is the tool built into the system?</t>
    </r>
  </si>
  <si>
    <r>
      <t>Solution Category:</t>
    </r>
    <r>
      <rPr>
        <sz val="11"/>
        <color rgb="FF000000"/>
        <rFont val="Calibri"/>
        <family val="2"/>
      </rPr>
      <t xml:space="preserve"> Business Advisory Tools</t>
    </r>
    <r>
      <rPr>
        <b/>
        <sz val="11"/>
        <color rgb="FF000000"/>
        <rFont val="Calibri"/>
        <family val="2"/>
      </rPr>
      <t xml:space="preserve">
Solution Category Description: </t>
    </r>
    <r>
      <rPr>
        <sz val="11"/>
        <color rgb="FF000000"/>
        <rFont val="Calibri"/>
        <family val="2"/>
      </rPr>
      <t>Tools that support the work of a business advisor, for example, financial analysis, valuation, business planning, and so on.
Business Advisory Tools solution should contain</t>
    </r>
    <r>
      <rPr>
        <b/>
        <u/>
        <sz val="11"/>
        <color rgb="FF000000"/>
        <rFont val="Calibri"/>
        <family val="2"/>
      </rPr>
      <t xml:space="preserve"> at least 1</t>
    </r>
    <r>
      <rPr>
        <sz val="11"/>
        <color rgb="FF000000"/>
        <rFont val="Calibri"/>
        <family val="2"/>
      </rPr>
      <t xml:space="preserve"> of the following:
- Company Valuation Analysis
- Company Cash Flow Analysis</t>
    </r>
  </si>
  <si>
    <r>
      <t xml:space="preserve">Support full suite of corporate secretariat functions
</t>
    </r>
    <r>
      <rPr>
        <sz val="11"/>
        <rFont val="Calibri"/>
        <family val="2"/>
      </rPr>
      <t>- Dashboard reporting and calendar module to manage schedule and key dates such as AGM, AR, resolution
- Centralized database to manage individuals to companies, directors and corporate shareholders
- Tracking of due dates
- Forms and report generation with automated population of data
- Register maintenance and real time updates</t>
    </r>
  </si>
  <si>
    <r>
      <t xml:space="preserve">Non-AML/CFT related
</t>
    </r>
    <r>
      <rPr>
        <sz val="11"/>
        <rFont val="Calibri"/>
        <family val="2"/>
      </rPr>
      <t xml:space="preserve">- Ability for digital solution to support seamless filing to ACRA </t>
    </r>
  </si>
  <si>
    <t>&lt;Enter your company name&gt;</t>
  </si>
  <si>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</si>
  <si>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</si>
  <si>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t>Your company must be listed on Peppol directory:
https://www.peppoldirectory.sg/</t>
  </si>
  <si>
    <t>List the formats data can be extracted in</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</si>
  <si>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</si>
  <si>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r>
      <rPr>
        <b/>
        <sz val="11"/>
        <color theme="1"/>
        <rFont val="Calibri"/>
        <family val="2"/>
        <scheme val="minor"/>
      </rPr>
      <t>Tip</t>
    </r>
    <r>
      <rPr>
        <sz val="11"/>
        <color theme="1"/>
        <rFont val="Calibri"/>
        <family val="2"/>
        <scheme val="minor"/>
      </rPr>
      <t>: To copy the link, right-click on the cell and select 'Copy' from the context menu.</t>
    </r>
  </si>
  <si>
    <t>Compliance with the Data Analytics and/or Personal Data Protection Requirements</t>
  </si>
  <si>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</si>
  <si>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</si>
  <si>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</si>
  <si>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</si>
  <si>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</si>
  <si>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t>Version: 25-2.0</t>
  </si>
  <si>
    <r>
      <t xml:space="preserve">You are required to provide </t>
    </r>
    <r>
      <rPr>
        <b/>
        <sz val="11"/>
        <color rgb="FF000000"/>
        <rFont val="Calibri"/>
        <family val="2"/>
        <scheme val="minor"/>
      </rPr>
      <t>at least 5 Singapore registered businesses customer references</t>
    </r>
    <r>
      <rPr>
        <sz val="11"/>
        <color rgb="FF000000"/>
        <rFont val="Calibri"/>
        <family val="2"/>
        <scheme val="minor"/>
      </rPr>
      <t xml:space="preserve"> who fulfil the following criteria
- Group Annual Sales turnover of not more than S$100 million or Group Employment size of not more than 200 workers 
- </t>
    </r>
    <r>
      <rPr>
        <b/>
        <sz val="11"/>
        <color rgb="FF000000"/>
        <rFont val="Calibri"/>
        <family val="2"/>
        <scheme val="minor"/>
      </rPr>
      <t>current users</t>
    </r>
    <r>
      <rPr>
        <sz val="11"/>
        <color rgb="FF000000"/>
        <rFont val="Calibri"/>
        <family val="2"/>
        <scheme val="minor"/>
      </rPr>
      <t xml:space="preserve"> of the implemented solution and have been using it for</t>
    </r>
    <r>
      <rPr>
        <b/>
        <sz val="11"/>
        <color rgb="FF000000"/>
        <rFont val="Calibri"/>
        <family val="2"/>
        <scheme val="minor"/>
      </rPr>
      <t xml:space="preserve"> more than 6 months</t>
    </r>
    <r>
      <rPr>
        <sz val="11"/>
        <color rgb="FF000000"/>
        <rFont val="Calibri"/>
        <family val="2"/>
        <scheme val="minor"/>
      </rPr>
      <t xml:space="preserve">. 
- the 5 customer references must be from </t>
    </r>
    <r>
      <rPr>
        <b/>
        <sz val="11"/>
        <color rgb="FF000000"/>
        <rFont val="Calibri"/>
        <family val="2"/>
        <scheme val="minor"/>
      </rPr>
      <t>"Accountancy"</t>
    </r>
    <r>
      <rPr>
        <sz val="11"/>
        <color rgb="FF000000"/>
        <rFont val="Calibri"/>
        <family val="2"/>
        <scheme val="minor"/>
      </rPr>
      <t xml:space="preserve"> Sector
</t>
    </r>
    <r>
      <rPr>
        <b/>
        <sz val="11"/>
        <color rgb="FF000000"/>
        <rFont val="Calibri"/>
        <family val="2"/>
        <scheme val="minor"/>
      </rPr>
      <t xml:space="preserve">
Note</t>
    </r>
    <r>
      <rPr>
        <sz val="11"/>
        <color rgb="FF000000"/>
        <rFont val="Calibri"/>
        <family val="2"/>
        <scheme val="minor"/>
      </rPr>
      <t>:
- These customers may be contacted by IMDA for verification. 
- Survey participants will need to sign in using the Singpass app to access the online survey. The Singpass ID will be included with the survey submission.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</si>
</sst>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7"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sz val="11"/>
      <color rgb="FF000000"/>
      <name val="Calibri"/>
      <family val="2"/>
    </font>
    <font>
      <b/>
      <sz val="11"/>
      <color rgb="FF000000"/>
      <name val="Calibri"/>
      <family val="2"/>
    </font>
    <font>
      <sz val="11"/>
      <name val="Calibri"/>
      <family val="2"/>
    </font>
    <font>
      <b/>
      <sz val="11"/>
      <name val="Calibri"/>
      <family val="2"/>
    </font>
    <font>
      <sz val="11"/>
      <color rgb="FF000000"/>
      <name val="Calibri"/>
      <family val="2"/>
      <scheme val="minor"/>
    </font>
    <font>
      <b/>
      <sz val="11"/>
      <color rgb="FF000000"/>
      <name val="Calibri"/>
      <family val="2"/>
      <scheme val="minor"/>
    </font>
    <font>
      <b/>
      <u/>
      <sz val="11"/>
      <color rgb="FF000000"/>
      <name val="Calibri"/>
      <family val="2"/>
    </font>
    <font>
      <b/>
      <sz val="11"/>
      <name val="Calibri"/>
      <family val="2"/>
      <scheme val="minor"/>
    </font>
  </fonts>
  <fills count="11">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
      <patternFill patternType="solid">
        <fgColor rgb="FFE7E6E6"/>
        <bgColor rgb="FF000000"/>
      </patternFill>
    </fill>
    <fill>
      <patternFill patternType="solid">
        <fgColor rgb="FFF1E8F8"/>
        <bgColor rgb="FF000000"/>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9" fontId="8" fillId="0" borderId="0" applyFont="0" applyFill="0" applyBorder="0" applyAlignment="0" applyProtection="0"/>
    <xf numFmtId="0" fontId="12" fillId="0" borderId="0" applyNumberFormat="0" applyFill="0" applyBorder="0" applyAlignment="0" applyProtection="0"/>
  </cellStyleXfs>
  <cellXfs count="97">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0" fillId="0" borderId="1" xfId="0" applyBorder="1" applyAlignment="1">
      <alignmen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9" fillId="0" borderId="0" xfId="0" applyFont="1" applyAlignment="1">
      <alignment horizontal="left" vertical="top" wrapText="1"/>
    </xf>
    <xf numFmtId="0" fontId="2" fillId="0" borderId="0" xfId="0" applyFont="1"/>
    <xf numFmtId="0" fontId="9" fillId="0" borderId="0" xfId="0" applyFont="1"/>
    <xf numFmtId="0" fontId="1" fillId="2" borderId="0" xfId="0" applyFont="1" applyFill="1" applyAlignment="1">
      <alignment horizontal="left" vertical="center"/>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2" fillId="0" borderId="0" xfId="2" applyAlignment="1">
      <alignment horizontal="left" vertical="top"/>
    </xf>
    <xf numFmtId="0" fontId="12" fillId="0" borderId="0" xfId="2"/>
    <xf numFmtId="0" fontId="0" fillId="0" borderId="0" xfId="0" applyAlignment="1" applyProtection="1">
      <alignment vertical="top"/>
      <protection locked="0"/>
    </xf>
    <xf numFmtId="0" fontId="0" fillId="0" borderId="9" xfId="0" applyBorder="1"/>
    <xf numFmtId="0" fontId="0" fillId="0" borderId="10" xfId="0" applyBorder="1"/>
    <xf numFmtId="0" fontId="14" fillId="4" borderId="11" xfId="0" applyFont="1" applyFill="1" applyBorder="1" applyAlignment="1">
      <alignment horizontal="center" vertical="center"/>
    </xf>
    <xf numFmtId="0" fontId="13" fillId="3" borderId="6" xfId="0" applyFont="1" applyFill="1" applyBorder="1"/>
    <xf numFmtId="0" fontId="12" fillId="0" borderId="11" xfId="2" applyFill="1" applyBorder="1" applyAlignment="1">
      <alignment vertical="top"/>
    </xf>
    <xf numFmtId="0" fontId="2" fillId="3" borderId="6" xfId="0" applyFont="1" applyFill="1" applyBorder="1"/>
    <xf numFmtId="0" fontId="2" fillId="3" borderId="8" xfId="0" applyFont="1" applyFill="1" applyBorder="1"/>
    <xf numFmtId="0" fontId="2" fillId="3" borderId="7" xfId="0" applyFont="1" applyFill="1" applyBorder="1"/>
    <xf numFmtId="0" fontId="16"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5" borderId="1" xfId="0" applyFill="1" applyBorder="1" applyAlignment="1">
      <alignment horizontal="left" vertical="top"/>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2" fillId="0" borderId="0" xfId="0" applyFont="1" applyAlignment="1">
      <alignment horizontal="left" vertical="center" wrapText="1"/>
    </xf>
    <xf numFmtId="1" fontId="0" fillId="0" borderId="0" xfId="0" applyNumberFormat="1"/>
    <xf numFmtId="1" fontId="0" fillId="0" borderId="0" xfId="0" quotePrefix="1" applyNumberFormat="1"/>
    <xf numFmtId="0" fontId="12" fillId="0" borderId="0" xfId="2" applyAlignment="1" applyProtection="1">
      <alignment horizontal="left" vertical="top"/>
    </xf>
    <xf numFmtId="0" fontId="1" fillId="2" borderId="0" xfId="0" applyFont="1" applyFill="1" applyAlignment="1">
      <alignment vertical="center"/>
    </xf>
    <xf numFmtId="0" fontId="7" fillId="0" borderId="0" xfId="0" applyFont="1" applyAlignment="1">
      <alignment horizontal="left" vertical="top" wrapText="1"/>
    </xf>
    <xf numFmtId="0" fontId="7" fillId="0" borderId="0" xfId="0" applyFont="1" applyAlignment="1">
      <alignment vertical="top"/>
    </xf>
    <xf numFmtId="0" fontId="19" fillId="0" borderId="0" xfId="0" applyFont="1" applyAlignment="1">
      <alignment horizontal="left" vertical="top"/>
    </xf>
    <xf numFmtId="0" fontId="12" fillId="0" borderId="0" xfId="2" applyFill="1" applyBorder="1" applyAlignment="1" applyProtection="1">
      <alignment horizontal="left" vertical="top"/>
    </xf>
    <xf numFmtId="0" fontId="20" fillId="0" borderId="0" xfId="0" applyFont="1" applyAlignment="1">
      <alignment horizontal="left" vertical="top"/>
    </xf>
    <xf numFmtId="0" fontId="19" fillId="9" borderId="1" xfId="0" applyFont="1" applyFill="1" applyBorder="1" applyAlignment="1">
      <alignment horizontal="left" vertical="top"/>
    </xf>
    <xf numFmtId="0" fontId="20" fillId="9" borderId="3" xfId="0" applyFont="1" applyFill="1" applyBorder="1" applyAlignment="1">
      <alignment horizontal="left" vertical="top" wrapText="1"/>
    </xf>
    <xf numFmtId="0" fontId="19" fillId="9" borderId="2" xfId="0" applyFont="1" applyFill="1" applyBorder="1" applyAlignment="1">
      <alignment horizontal="left" vertical="top" wrapText="1"/>
    </xf>
    <xf numFmtId="0" fontId="0" fillId="3" borderId="1" xfId="0" applyFill="1" applyBorder="1" applyAlignment="1">
      <alignment horizontal="left" vertical="top" wrapText="1"/>
    </xf>
    <xf numFmtId="0" fontId="19" fillId="9" borderId="4" xfId="0" applyFont="1" applyFill="1" applyBorder="1" applyAlignment="1">
      <alignment horizontal="left" vertical="top" wrapText="1"/>
    </xf>
    <xf numFmtId="0" fontId="12" fillId="0" borderId="0" xfId="2" applyAlignment="1" applyProtection="1">
      <alignment horizontal="left" vertical="top" wrapText="1"/>
    </xf>
    <xf numFmtId="0" fontId="19" fillId="0" borderId="5" xfId="0" applyFont="1" applyBorder="1" applyAlignment="1">
      <alignment horizontal="left" vertical="top" wrapText="1"/>
    </xf>
    <xf numFmtId="0" fontId="22" fillId="0" borderId="12" xfId="0" applyFont="1" applyBorder="1" applyAlignment="1">
      <alignment horizontal="left" vertical="top" wrapText="1"/>
    </xf>
    <xf numFmtId="0" fontId="21" fillId="0" borderId="12" xfId="0" applyFont="1" applyBorder="1" applyAlignment="1">
      <alignment horizontal="left" vertical="top" wrapText="1"/>
    </xf>
    <xf numFmtId="0" fontId="21" fillId="0" borderId="12" xfId="0" quotePrefix="1" applyFont="1" applyBorder="1" applyAlignment="1">
      <alignment horizontal="left" vertical="top" wrapText="1"/>
    </xf>
    <xf numFmtId="2" fontId="19" fillId="0" borderId="5" xfId="0" applyNumberFormat="1" applyFont="1" applyBorder="1" applyAlignment="1">
      <alignment horizontal="left" vertical="top" wrapText="1"/>
    </xf>
    <xf numFmtId="0" fontId="21" fillId="0" borderId="13" xfId="0" applyFont="1" applyBorder="1" applyAlignment="1">
      <alignment horizontal="left" vertical="top" wrapText="1"/>
    </xf>
    <xf numFmtId="0" fontId="21" fillId="0" borderId="5" xfId="0" applyFont="1" applyBorder="1" applyAlignment="1">
      <alignment horizontal="left" vertical="top" wrapText="1"/>
    </xf>
    <xf numFmtId="0" fontId="19" fillId="9" borderId="15" xfId="0" applyFont="1" applyFill="1" applyBorder="1" applyAlignment="1">
      <alignment horizontal="left" vertical="top" wrapText="1"/>
    </xf>
    <xf numFmtId="0" fontId="22" fillId="0" borderId="13" xfId="0" applyFont="1" applyBorder="1" applyAlignment="1">
      <alignment horizontal="left" vertical="top" wrapText="1"/>
    </xf>
    <xf numFmtId="0" fontId="21" fillId="0" borderId="13" xfId="0" quotePrefix="1" applyFont="1" applyBorder="1" applyAlignment="1">
      <alignment horizontal="left" vertical="top" wrapText="1"/>
    </xf>
    <xf numFmtId="0" fontId="21" fillId="0" borderId="14" xfId="0" applyFont="1" applyBorder="1" applyAlignment="1">
      <alignment horizontal="left" vertical="top" wrapText="1"/>
    </xf>
    <xf numFmtId="0" fontId="0" fillId="0" borderId="5" xfId="0" applyBorder="1" applyAlignment="1" applyProtection="1">
      <alignment horizontal="left" vertical="top" wrapText="1"/>
      <protection locked="0"/>
    </xf>
    <xf numFmtId="0" fontId="19" fillId="10" borderId="5" xfId="0" applyFont="1" applyFill="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16" xfId="0"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21" fillId="0" borderId="1" xfId="0" applyFont="1" applyBorder="1" applyAlignment="1">
      <alignment horizontal="left" vertical="top" wrapText="1"/>
    </xf>
    <xf numFmtId="0" fontId="9" fillId="0" borderId="0" xfId="0" applyFont="1" applyAlignment="1">
      <alignment horizontal="left" vertical="top"/>
    </xf>
    <xf numFmtId="0" fontId="7" fillId="0" borderId="0" xfId="0" applyFont="1" applyAlignment="1">
      <alignment horizontal="left" vertical="top"/>
    </xf>
    <xf numFmtId="0" fontId="2" fillId="3" borderId="1" xfId="0" applyFont="1" applyFill="1" applyBorder="1" applyAlignment="1">
      <alignment vertical="top"/>
    </xf>
    <xf numFmtId="0" fontId="2" fillId="0" borderId="1" xfId="0" applyFont="1" applyBorder="1" applyAlignment="1">
      <alignment horizontal="left" vertical="top"/>
    </xf>
    <xf numFmtId="0" fontId="0" fillId="0" borderId="1" xfId="0" applyBorder="1" applyAlignment="1">
      <alignment vertical="top"/>
    </xf>
    <xf numFmtId="0" fontId="0" fillId="7" borderId="1" xfId="0" applyFill="1" applyBorder="1" applyAlignment="1">
      <alignment vertical="top"/>
    </xf>
    <xf numFmtId="0" fontId="2" fillId="0" borderId="1" xfId="0" applyFont="1" applyBorder="1" applyAlignment="1">
      <alignment vertical="top" wrapText="1"/>
    </xf>
    <xf numFmtId="0" fontId="0" fillId="0" borderId="1" xfId="0" applyBorder="1" applyAlignment="1">
      <alignment horizontal="left" vertical="top"/>
    </xf>
    <xf numFmtId="0" fontId="0" fillId="5" borderId="1" xfId="0" applyFill="1" applyBorder="1" applyAlignment="1">
      <alignment horizontal="left" vertical="top" wrapText="1"/>
    </xf>
    <xf numFmtId="0" fontId="12" fillId="5" borderId="1" xfId="2" applyFill="1" applyBorder="1" applyAlignment="1" applyProtection="1">
      <alignment vertical="top" wrapText="1"/>
    </xf>
    <xf numFmtId="164" fontId="3" fillId="0" borderId="0" xfId="0" applyNumberFormat="1" applyFont="1" applyAlignment="1">
      <alignment horizontal="right" vertical="top"/>
    </xf>
    <xf numFmtId="0" fontId="10" fillId="0" borderId="0" xfId="0" applyFont="1" applyAlignment="1">
      <alignment vertical="top" wrapText="1"/>
    </xf>
    <xf numFmtId="0" fontId="0" fillId="0" borderId="0" xfId="0" applyAlignment="1">
      <alignment horizontal="center" vertical="center"/>
    </xf>
    <xf numFmtId="0" fontId="0" fillId="8" borderId="0" xfId="0" applyFill="1" applyAlignment="1">
      <alignment vertical="top"/>
    </xf>
    <xf numFmtId="0" fontId="0" fillId="0" borderId="0" xfId="0" applyAlignment="1" applyProtection="1">
      <alignment horizontal="left" vertical="top"/>
      <protection locked="0"/>
    </xf>
    <xf numFmtId="0" fontId="12" fillId="0" borderId="0" xfId="2" applyFill="1" applyAlignment="1" applyProtection="1">
      <alignment vertical="top" wrapText="1"/>
      <protection locked="0"/>
    </xf>
    <xf numFmtId="0" fontId="0" fillId="0" borderId="0" xfId="0" applyAlignment="1" applyProtection="1">
      <alignment vertical="top" wrapText="1"/>
      <protection locked="0"/>
    </xf>
    <xf numFmtId="0" fontId="12" fillId="0" borderId="0" xfId="2" applyFill="1" applyProtection="1">
      <protection locked="0"/>
    </xf>
    <xf numFmtId="0" fontId="1" fillId="2" borderId="0" xfId="0" applyFont="1" applyFill="1" applyAlignment="1">
      <alignment horizontal="left" vertical="center"/>
    </xf>
    <xf numFmtId="0" fontId="0" fillId="0" borderId="0" xfId="0" applyAlignment="1">
      <alignment horizontal="left" vertical="top" wrapText="1"/>
    </xf>
    <xf numFmtId="0" fontId="23" fillId="0" borderId="0" xfId="0" applyFont="1" applyAlignment="1">
      <alignment horizontal="left" vertical="top" wrapText="1"/>
    </xf>
  </cellXfs>
  <cellStyles count="3">
    <cellStyle name="Hyperlink" xfId="2" builtinId="8"/>
    <cellStyle name="Normal" xfId="0" builtinId="0"/>
    <cellStyle name="Percent" xfId="1" builtinId="5"/>
  </cellStyles>
  <dxfs count="13">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2.png"/><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1120140</xdr:colOff>
      <xdr:row>2</xdr:row>
      <xdr:rowOff>363038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336095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27099" y="3543065"/>
          <a:ext cx="695647" cy="820941"/>
          <a:chOff x="4669949" y="2164848"/>
          <a:chExt cx="689932" cy="828561"/>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00201" y="4247234"/>
          <a:ext cx="689932" cy="826656"/>
          <a:chOff x="4669949" y="2164848"/>
          <a:chExt cx="689932" cy="828561"/>
        </a:xfrm>
      </xdr:grpSpPr>
      <xdr:sp macro="" textlink="'Data for graphs'!C25">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5</xdr:col>
      <xdr:colOff>17145</xdr:colOff>
      <xdr:row>2</xdr:row>
      <xdr:rowOff>358320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11430</xdr:colOff>
      <xdr:row>2</xdr:row>
      <xdr:rowOff>59964</xdr:rowOff>
    </xdr:from>
    <xdr:to>
      <xdr:col>2</xdr:col>
      <xdr:colOff>1114425</xdr:colOff>
      <xdr:row>2</xdr:row>
      <xdr:rowOff>390526</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17930" y="421914"/>
          <a:ext cx="1131570" cy="330562"/>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36000" y="371856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018847" y="1627823"/>
          <a:ext cx="689932" cy="826656"/>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989320" y="3873818"/>
          <a:ext cx="689932" cy="826656"/>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977890" y="5976461"/>
          <a:ext cx="689932" cy="826656"/>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094546" y="8094344"/>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12" dataDxfId="11">
  <autoFilter ref="A1:A3" xr:uid="{6CB28B83-0958-4829-B5AC-9043E61AF0FB}"/>
  <tableColumns count="1">
    <tableColumn id="1" xr3:uid="{C4ED7A2D-A909-482F-B633-9A001FF0A9D5}" name="Please select" dataDxfId="1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Normal="100" workbookViewId="0">
      <selection activeCell="A3" sqref="A3:B3"/>
    </sheetView>
  </sheetViews>
  <sheetFormatPr defaultColWidth="0" defaultRowHeight="14.4" zeroHeight="1" x14ac:dyDescent="0.3"/>
  <cols>
    <col min="1" max="1" width="2.77734375" style="1" customWidth="1"/>
    <col min="2" max="2" width="146.21875" style="1" customWidth="1"/>
    <col min="3" max="3" width="18" style="1" customWidth="1"/>
    <col min="4" max="4" width="2.5546875" style="1" customWidth="1"/>
    <col min="5" max="16384" width="9.21875" style="1" hidden="1"/>
  </cols>
  <sheetData>
    <row r="1" spans="1:4" x14ac:dyDescent="0.3">
      <c r="A1" s="46" t="s">
        <v>0</v>
      </c>
      <c r="C1" s="5" t="s">
        <v>161</v>
      </c>
    </row>
    <row r="2" spans="1:4" x14ac:dyDescent="0.3">
      <c r="C2" s="86">
        <v>45778</v>
      </c>
    </row>
    <row r="3" spans="1:4" ht="32.1" customHeight="1" x14ac:dyDescent="0.3">
      <c r="A3" s="94" t="s">
        <v>130</v>
      </c>
      <c r="B3" s="94"/>
      <c r="C3" s="18"/>
      <c r="D3" s="6"/>
    </row>
    <row r="4" spans="1:4" ht="19.5" customHeight="1" x14ac:dyDescent="0.3"/>
    <row r="5" spans="1:4" ht="28.8" x14ac:dyDescent="0.3">
      <c r="A5" s="3">
        <v>1</v>
      </c>
      <c r="B5" s="87" t="s">
        <v>157</v>
      </c>
      <c r="C5" s="4"/>
    </row>
    <row r="6" spans="1:4" s="23" customFormat="1" ht="22.5" customHeight="1" x14ac:dyDescent="0.3">
      <c r="A6" s="90"/>
      <c r="B6" s="91" t="s">
        <v>1</v>
      </c>
      <c r="C6" s="92"/>
    </row>
    <row r="7" spans="1:4" s="23" customFormat="1" x14ac:dyDescent="0.3">
      <c r="A7" s="90">
        <v>2</v>
      </c>
      <c r="B7" s="93" t="s">
        <v>2</v>
      </c>
      <c r="C7" s="92"/>
    </row>
    <row r="8" spans="1:4" ht="100.8" x14ac:dyDescent="0.3">
      <c r="A8" s="3">
        <v>3</v>
      </c>
      <c r="B8" s="87" t="s">
        <v>160</v>
      </c>
      <c r="C8" s="4"/>
    </row>
    <row r="9" spans="1:4" ht="69.75" customHeight="1" x14ac:dyDescent="0.3">
      <c r="A9" s="3">
        <v>4</v>
      </c>
      <c r="B9" s="4" t="s">
        <v>158</v>
      </c>
      <c r="C9" s="4"/>
    </row>
    <row r="10" spans="1:4" x14ac:dyDescent="0.3">
      <c r="A10" s="3">
        <v>5</v>
      </c>
      <c r="B10" s="4" t="s">
        <v>3</v>
      </c>
      <c r="C10" s="4"/>
    </row>
    <row r="11" spans="1:4" ht="33" customHeight="1" x14ac:dyDescent="0.3">
      <c r="B11" s="88" t="s">
        <v>4</v>
      </c>
    </row>
    <row r="12" spans="1:4" x14ac:dyDescent="0.3"/>
    <row r="13" spans="1:4" s="89" customFormat="1" hidden="1" x14ac:dyDescent="0.3"/>
    <row r="14" spans="1:4" s="89" customFormat="1" hidden="1" x14ac:dyDescent="0.3"/>
    <row r="15" spans="1:4" s="89" customFormat="1" hidden="1" x14ac:dyDescent="0.3"/>
    <row r="16" spans="1:4" s="89" customFormat="1" hidden="1" x14ac:dyDescent="0.3"/>
    <row r="17" s="89" customFormat="1" hidden="1" x14ac:dyDescent="0.3"/>
    <row r="18" s="89" customFormat="1" hidden="1" x14ac:dyDescent="0.3"/>
    <row r="19" s="89" customFormat="1" hidden="1" x14ac:dyDescent="0.3"/>
    <row r="20" s="89" customFormat="1" hidden="1" x14ac:dyDescent="0.3"/>
    <row r="21" s="89" customFormat="1" hidden="1" x14ac:dyDescent="0.3"/>
    <row r="22" s="89" customFormat="1" hidden="1" x14ac:dyDescent="0.3"/>
    <row r="23" s="89" customFormat="1" hidden="1" x14ac:dyDescent="0.3"/>
    <row r="24" s="89" customFormat="1" hidden="1" x14ac:dyDescent="0.3"/>
    <row r="25" s="89" customFormat="1" hidden="1" x14ac:dyDescent="0.3"/>
    <row r="26" s="89" customFormat="1" hidden="1" x14ac:dyDescent="0.3"/>
    <row r="27" s="89" customFormat="1" hidden="1" x14ac:dyDescent="0.3"/>
    <row r="28" s="89" customFormat="1" hidden="1" x14ac:dyDescent="0.3"/>
    <row r="29" s="89" customFormat="1" hidden="1" x14ac:dyDescent="0.3"/>
    <row r="30" s="89" customFormat="1" hidden="1" x14ac:dyDescent="0.3"/>
    <row r="31" s="89" customFormat="1" hidden="1" x14ac:dyDescent="0.3"/>
    <row r="32" s="89" customFormat="1" hidden="1" x14ac:dyDescent="0.3"/>
    <row r="33" s="89" customFormat="1" hidden="1" x14ac:dyDescent="0.3"/>
    <row r="34" s="89" customFormat="1" hidden="1" x14ac:dyDescent="0.3"/>
    <row r="35" s="89" customFormat="1" hidden="1" x14ac:dyDescent="0.3"/>
    <row r="36" s="89" customFormat="1" hidden="1" x14ac:dyDescent="0.3"/>
    <row r="37" s="89" customFormat="1" hidden="1" x14ac:dyDescent="0.3"/>
    <row r="38" s="89" customFormat="1" hidden="1" x14ac:dyDescent="0.3"/>
    <row r="39" s="89" customFormat="1" hidden="1" x14ac:dyDescent="0.3"/>
    <row r="40" s="89" customFormat="1" hidden="1" x14ac:dyDescent="0.3"/>
    <row r="41" s="89" customFormat="1" hidden="1" x14ac:dyDescent="0.3"/>
    <row r="42" s="89" customFormat="1" hidden="1" x14ac:dyDescent="0.3"/>
    <row r="43" s="89" customFormat="1" hidden="1" x14ac:dyDescent="0.3"/>
    <row r="44" s="89" customFormat="1" hidden="1" x14ac:dyDescent="0.3"/>
    <row r="45" s="89" customFormat="1" hidden="1" x14ac:dyDescent="0.3"/>
    <row r="46" s="89" customFormat="1" hidden="1" x14ac:dyDescent="0.3"/>
    <row r="47" s="89" customFormat="1" hidden="1" x14ac:dyDescent="0.3"/>
    <row r="48" s="89" customFormat="1" hidden="1" x14ac:dyDescent="0.3"/>
  </sheetData>
  <sheetProtection algorithmName="SHA-512" hashValue="QfShjUKVcVOqOrAfErVtIHv1oJAMHyNsO0jP6LFTJINjmAeWz5BEcGQcL1lK9HDVy1WAmC7H87UwK9EE9kvp1g==" saltValue="GKKKbbjVse2lFD7yZZsvBg==" spinCount="100000" sheet="1" formatRows="0" insertColumns="0"/>
  <mergeCells count="1">
    <mergeCell ref="A3:B3"/>
  </mergeCells>
  <hyperlinks>
    <hyperlink ref="A1" r:id="rId1" xr:uid="{31F41907-8E88-4A78-9CFC-B635B6FCC34D}"/>
    <hyperlink ref="B7" r:id="rId2" xr:uid="{9EFE11AE-2574-494D-B8C1-681C7270449A}"/>
    <hyperlink ref="B6" r:id="rId3" display="If you have not performed a vendor onboarding eligibility assessment, please visit https://go.gov.sg/vsa and ensure that you have passed all criteria." xr:uid="{80163381-78C2-4E7F-A4AC-C6D5250AD99D}"/>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24"/>
  <sheetViews>
    <sheetView showGridLines="0" zoomScale="95" zoomScaleNormal="95" workbookViewId="0">
      <selection activeCell="A3" sqref="A3:F3"/>
    </sheetView>
  </sheetViews>
  <sheetFormatPr defaultColWidth="0" defaultRowHeight="14.4" zeroHeight="1" x14ac:dyDescent="0.3"/>
  <cols>
    <col min="1" max="1" width="6.5546875" style="3" customWidth="1"/>
    <col min="2" max="2" width="123.44140625" style="1" customWidth="1"/>
    <col min="3" max="3" width="18.77734375" style="1" customWidth="1"/>
    <col min="4" max="4" width="12.77734375" style="1" customWidth="1"/>
    <col min="5" max="5" width="69.5546875" style="1" customWidth="1"/>
    <col min="6" max="6" width="2.5546875" style="1" customWidth="1"/>
    <col min="7" max="16384" width="9.21875" style="1" hidden="1"/>
  </cols>
  <sheetData>
    <row r="1" spans="1:6" x14ac:dyDescent="0.3">
      <c r="A1" s="46" t="s">
        <v>0</v>
      </c>
      <c r="E1" s="10" t="str">
        <f>Instructions!$C$1</f>
        <v>Version: 25-2.0</v>
      </c>
      <c r="F1" s="5"/>
    </row>
    <row r="2" spans="1:6" x14ac:dyDescent="0.3">
      <c r="E2" s="19">
        <f>Instructions!C2</f>
        <v>45778</v>
      </c>
      <c r="F2" s="5"/>
    </row>
    <row r="3" spans="1:6" s="7" customFormat="1" ht="32.1" customHeight="1" x14ac:dyDescent="0.3">
      <c r="A3" s="94" t="s">
        <v>5</v>
      </c>
      <c r="B3" s="94"/>
      <c r="C3" s="94"/>
      <c r="D3" s="94"/>
      <c r="E3" s="94"/>
      <c r="F3" s="94"/>
    </row>
    <row r="4" spans="1:6" x14ac:dyDescent="0.3"/>
    <row r="5" spans="1:6" ht="139.5" customHeight="1" x14ac:dyDescent="0.3">
      <c r="A5" s="95" t="s">
        <v>159</v>
      </c>
      <c r="B5" s="95"/>
      <c r="C5" s="95"/>
      <c r="D5" s="95"/>
      <c r="E5" s="95"/>
    </row>
    <row r="6" spans="1:6" x14ac:dyDescent="0.3">
      <c r="A6" s="9" t="s">
        <v>6</v>
      </c>
      <c r="B6" s="8"/>
      <c r="C6" s="8"/>
      <c r="D6" s="8"/>
      <c r="E6" s="8"/>
    </row>
    <row r="7" spans="1:6" ht="24" customHeight="1" x14ac:dyDescent="0.3">
      <c r="A7" s="76"/>
      <c r="B7" s="8" t="s">
        <v>7</v>
      </c>
      <c r="C7" s="15"/>
      <c r="D7" s="8"/>
      <c r="E7" s="8"/>
    </row>
    <row r="8" spans="1:6" ht="47.25" customHeight="1" x14ac:dyDescent="0.3">
      <c r="A8" s="77">
        <f>COUNTIFS(C12:C21, "Mandatory", D12:D21, "No")</f>
        <v>0</v>
      </c>
      <c r="B8" s="15" t="str">
        <f>IF(A8&gt;0,"Error! You have indicated [No] for at least 1 of the Mandatory requirements. All Mandatory requirements must be met. Please do not proceed until all requirements can be met.","")</f>
        <v/>
      </c>
      <c r="C8" s="15"/>
      <c r="D8" s="8"/>
      <c r="E8" s="8"/>
    </row>
    <row r="9" spans="1:6" ht="112.5" customHeight="1" x14ac:dyDescent="0.3">
      <c r="D9" s="8"/>
      <c r="E9" s="8"/>
    </row>
    <row r="10" spans="1:6" x14ac:dyDescent="0.3">
      <c r="D10" s="8"/>
      <c r="E10" s="8"/>
    </row>
    <row r="11" spans="1:6" s="2" customFormat="1" x14ac:dyDescent="0.3">
      <c r="A11" s="14" t="s">
        <v>8</v>
      </c>
      <c r="B11" s="78" t="s">
        <v>9</v>
      </c>
      <c r="C11" s="78" t="s">
        <v>10</v>
      </c>
      <c r="D11" s="78" t="s">
        <v>11</v>
      </c>
      <c r="E11" s="78" t="s">
        <v>12</v>
      </c>
    </row>
    <row r="12" spans="1:6" s="2" customFormat="1" ht="28.8" x14ac:dyDescent="0.3">
      <c r="A12" s="79">
        <v>1</v>
      </c>
      <c r="B12" s="35" t="s">
        <v>13</v>
      </c>
      <c r="C12" s="11" t="s">
        <v>14</v>
      </c>
      <c r="D12" s="80"/>
      <c r="E12" s="81" t="s">
        <v>15</v>
      </c>
    </row>
    <row r="13" spans="1:6" s="2" customFormat="1" ht="28.8" x14ac:dyDescent="0.3">
      <c r="A13" s="79">
        <v>2</v>
      </c>
      <c r="B13" s="82" t="s">
        <v>16</v>
      </c>
      <c r="C13" s="11" t="s">
        <v>14</v>
      </c>
      <c r="D13" s="80"/>
      <c r="E13" s="81" t="s">
        <v>148</v>
      </c>
    </row>
    <row r="14" spans="1:6" s="2" customFormat="1" ht="28.8" x14ac:dyDescent="0.3">
      <c r="A14" s="79">
        <v>3</v>
      </c>
      <c r="B14" s="35" t="s">
        <v>17</v>
      </c>
      <c r="C14" s="11" t="s">
        <v>14</v>
      </c>
      <c r="D14" s="80"/>
      <c r="E14" s="81" t="s">
        <v>18</v>
      </c>
    </row>
    <row r="15" spans="1:6" ht="43.2" x14ac:dyDescent="0.3">
      <c r="A15" s="83">
        <v>4</v>
      </c>
      <c r="B15" s="11" t="s">
        <v>19</v>
      </c>
      <c r="C15" s="11" t="s">
        <v>20</v>
      </c>
      <c r="D15" s="80"/>
      <c r="E15" s="84" t="s">
        <v>151</v>
      </c>
    </row>
    <row r="16" spans="1:6" ht="28.8" x14ac:dyDescent="0.3">
      <c r="A16" s="83">
        <v>5</v>
      </c>
      <c r="B16" s="11" t="s">
        <v>149</v>
      </c>
      <c r="C16" s="11" t="s">
        <v>14</v>
      </c>
      <c r="D16" s="80"/>
      <c r="E16" s="84" t="s">
        <v>150</v>
      </c>
    </row>
    <row r="17" spans="1:5" ht="57.6" x14ac:dyDescent="0.3">
      <c r="A17" s="83">
        <v>6</v>
      </c>
      <c r="B17" s="11" t="s">
        <v>22</v>
      </c>
      <c r="C17" s="11" t="s">
        <v>20</v>
      </c>
      <c r="D17" s="80"/>
      <c r="E17" s="84" t="s">
        <v>21</v>
      </c>
    </row>
    <row r="18" spans="1:5" ht="115.2" x14ac:dyDescent="0.3">
      <c r="A18" s="83">
        <v>7</v>
      </c>
      <c r="B18" s="11" t="s">
        <v>156</v>
      </c>
      <c r="C18" s="11" t="s">
        <v>20</v>
      </c>
      <c r="D18" s="80"/>
      <c r="E18" s="85" t="s">
        <v>155</v>
      </c>
    </row>
    <row r="19" spans="1:5" ht="28.8" x14ac:dyDescent="0.3">
      <c r="A19" s="83">
        <v>8</v>
      </c>
      <c r="B19" s="11" t="s">
        <v>153</v>
      </c>
      <c r="C19" s="11" t="s">
        <v>20</v>
      </c>
      <c r="D19" s="80"/>
      <c r="E19" s="84" t="s">
        <v>152</v>
      </c>
    </row>
    <row r="20" spans="1:5" ht="57.6" x14ac:dyDescent="0.3">
      <c r="A20" s="83">
        <v>9</v>
      </c>
      <c r="B20" s="11" t="s">
        <v>132</v>
      </c>
      <c r="C20" s="11" t="s">
        <v>14</v>
      </c>
      <c r="D20" s="80"/>
      <c r="E20" s="84" t="s">
        <v>21</v>
      </c>
    </row>
    <row r="21" spans="1:5" ht="86.4" x14ac:dyDescent="0.3">
      <c r="A21" s="83">
        <v>10</v>
      </c>
      <c r="B21" s="11" t="s">
        <v>134</v>
      </c>
      <c r="C21" s="11" t="s">
        <v>14</v>
      </c>
      <c r="D21" s="80"/>
      <c r="E21" s="84" t="s">
        <v>135</v>
      </c>
    </row>
    <row r="22" spans="1:5" x14ac:dyDescent="0.3"/>
    <row r="23" spans="1:5" x14ac:dyDescent="0.3"/>
    <row r="24" spans="1:5" x14ac:dyDescent="0.3"/>
  </sheetData>
  <sheetProtection algorithmName="SHA-512" hashValue="nRbqL8BoVF3JHFYMfGEKu6Iuz4GyyrOumIk0mG3PFdpDe1me2G/GkMr8F+BuqvjocPVEBM2gKGXFTgwmiSW7fg==" saltValue="qTsddEC9yket/88u/OTRvw==" spinCount="100000" sheet="1" formatColumns="0" formatRows="0" insertHyperlinks="0"/>
  <protectedRanges>
    <protectedRange sqref="D12:E21" name="Range1"/>
  </protectedRanges>
  <mergeCells count="2">
    <mergeCell ref="A3:F3"/>
    <mergeCell ref="A5:E5"/>
  </mergeCells>
  <conditionalFormatting sqref="D12:D21">
    <cfRule type="expression" dxfId="9" priority="1">
      <formula>AND($C12="Mandatory", $D12="No")</formula>
    </cfRule>
    <cfRule type="containsBlanks" dxfId="8" priority="2">
      <formula>LEN(TRIM(D12))=0</formula>
    </cfRule>
  </conditionalFormatting>
  <dataValidations count="1">
    <dataValidation type="list" showInputMessage="1" showErrorMessage="1" sqref="D12:D21" xr:uid="{FEFF0DD0-AF32-45BE-9F9F-14638A67C3EA}">
      <formula1>"Yes,No"</formula1>
    </dataValidation>
  </dataValidations>
  <hyperlinks>
    <hyperlink ref="A1" r:id="rId1" xr:uid="{4BE62BB9-2298-4002-9D0B-C8A0598149C9}"/>
    <hyperlink ref="E18" r:id="rId2" xr:uid="{78C81D47-AE5F-4F6B-8A08-54DE04ECEE38}"/>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H80"/>
  <sheetViews>
    <sheetView showGridLines="0" zoomScale="93" zoomScaleNormal="93" workbookViewId="0">
      <selection activeCell="A3" sqref="A3"/>
    </sheetView>
  </sheetViews>
  <sheetFormatPr defaultColWidth="0" defaultRowHeight="14.4" zeroHeight="1" x14ac:dyDescent="0.3"/>
  <cols>
    <col min="1" max="1" width="6.44140625" style="3" customWidth="1"/>
    <col min="2" max="2" width="102.5546875" style="1" customWidth="1"/>
    <col min="3" max="3" width="12.5546875" style="1" customWidth="1"/>
    <col min="4" max="4" width="12.77734375" style="1" customWidth="1"/>
    <col min="5" max="5" width="72.5546875" style="1" customWidth="1"/>
    <col min="6" max="6" width="2.5546875" style="1" customWidth="1"/>
    <col min="7" max="7" width="19.77734375" style="23" customWidth="1"/>
    <col min="8" max="8" width="9.21875" style="1" customWidth="1"/>
    <col min="9" max="16384" width="9.21875" style="1" hidden="1"/>
  </cols>
  <sheetData>
    <row r="1" spans="1:7" x14ac:dyDescent="0.3">
      <c r="A1" s="46" t="s">
        <v>0</v>
      </c>
      <c r="D1" s="10"/>
      <c r="E1" s="10" t="str">
        <f>Instructions!$C$1</f>
        <v>Version: 25-2.0</v>
      </c>
      <c r="F1" s="5"/>
      <c r="G1" s="1"/>
    </row>
    <row r="2" spans="1:7" x14ac:dyDescent="0.3">
      <c r="D2" s="10"/>
      <c r="E2" s="19">
        <f>Instructions!C2</f>
        <v>45778</v>
      </c>
      <c r="F2" s="5"/>
      <c r="G2" s="1"/>
    </row>
    <row r="3" spans="1:7" s="7" customFormat="1" ht="32.1" customHeight="1" x14ac:dyDescent="0.3">
      <c r="A3" s="47" t="s">
        <v>131</v>
      </c>
      <c r="B3" s="47"/>
      <c r="C3" s="47"/>
      <c r="D3" s="47"/>
      <c r="E3" s="47"/>
      <c r="F3" s="47"/>
    </row>
    <row r="4" spans="1:7" x14ac:dyDescent="0.3">
      <c r="G4" s="1"/>
    </row>
    <row r="5" spans="1:7" x14ac:dyDescent="0.3">
      <c r="A5" s="95" t="s">
        <v>23</v>
      </c>
      <c r="B5" s="95"/>
      <c r="C5" s="95"/>
      <c r="D5" s="95"/>
      <c r="E5" s="95"/>
      <c r="G5" s="1"/>
    </row>
    <row r="6" spans="1:7" ht="108" customHeight="1" x14ac:dyDescent="0.3">
      <c r="A6" s="95" t="s">
        <v>24</v>
      </c>
      <c r="B6" s="95"/>
      <c r="C6" s="95"/>
      <c r="D6" s="95"/>
      <c r="E6" s="95"/>
      <c r="G6" s="1"/>
    </row>
    <row r="7" spans="1:7" x14ac:dyDescent="0.3">
      <c r="A7" s="8"/>
      <c r="B7" s="8"/>
      <c r="C7" s="8"/>
      <c r="D7" s="8"/>
      <c r="E7" s="8"/>
      <c r="G7" s="1"/>
    </row>
    <row r="8" spans="1:7" x14ac:dyDescent="0.3">
      <c r="A8" s="9" t="s">
        <v>6</v>
      </c>
      <c r="B8" s="8"/>
      <c r="C8" s="48"/>
      <c r="D8" s="8"/>
      <c r="E8" s="48"/>
      <c r="G8" s="1"/>
    </row>
    <row r="9" spans="1:7" x14ac:dyDescent="0.3">
      <c r="A9" s="9"/>
      <c r="B9" s="8" t="s">
        <v>7</v>
      </c>
      <c r="C9" s="48"/>
      <c r="D9" s="8"/>
      <c r="E9" s="48"/>
      <c r="G9" s="1"/>
    </row>
    <row r="10" spans="1:7" ht="39.6" customHeight="1" x14ac:dyDescent="0.3">
      <c r="A10" s="49">
        <f>IF(COUNTIF('Data for graphs'!C13:R13,"&gt;0")&lt;=1, 0, COUNTIF('Data for graphs'!C13:R13,"&gt;0"))</f>
        <v>0</v>
      </c>
      <c r="B10" s="15" t="str">
        <f>IF(A10&gt;0,"Error! You have responded in multiple solution categories. Please ONLY provide responses for the selected solution category.","")</f>
        <v/>
      </c>
      <c r="C10" s="9"/>
      <c r="D10" s="8"/>
      <c r="E10" s="48"/>
      <c r="G10" s="1"/>
    </row>
    <row r="11" spans="1:7" ht="39.6" customHeight="1" x14ac:dyDescent="0.3">
      <c r="A11" s="49" cm="1">
        <f t="array" ref="A11">SUMPRODUCT((C25:C78="Mandatory")*(D25:D78="No"))</f>
        <v>0</v>
      </c>
      <c r="B11" s="15" t="str">
        <f>IF(A10&gt;0,"Error! You have indicated [NO] for at least 1 of the Mandatory requirements. Please do not proceed until all requirements can be met.","")</f>
        <v/>
      </c>
      <c r="C11" s="9"/>
      <c r="D11" s="8"/>
      <c r="E11" s="48"/>
      <c r="G11" s="1"/>
    </row>
    <row r="12" spans="1:7" ht="133.5" customHeight="1" x14ac:dyDescent="0.3">
      <c r="B12" s="8"/>
      <c r="D12" s="8"/>
      <c r="G12" s="1"/>
    </row>
    <row r="13" spans="1:7" x14ac:dyDescent="0.3">
      <c r="A13" s="2" t="s">
        <v>25</v>
      </c>
      <c r="B13" s="2"/>
      <c r="C13" s="2"/>
      <c r="D13" s="2"/>
      <c r="E13" s="2"/>
      <c r="G13" s="1"/>
    </row>
    <row r="14" spans="1:7" s="3" customFormat="1" x14ac:dyDescent="0.3">
      <c r="A14" s="50">
        <v>1</v>
      </c>
      <c r="B14" s="51" t="s">
        <v>26</v>
      </c>
      <c r="C14" s="52"/>
      <c r="D14" s="52"/>
      <c r="E14" s="52"/>
      <c r="F14" s="50"/>
      <c r="G14" s="50"/>
    </row>
    <row r="15" spans="1:7" s="3" customFormat="1" x14ac:dyDescent="0.3">
      <c r="A15" s="50">
        <v>2</v>
      </c>
      <c r="B15" s="51" t="s">
        <v>27</v>
      </c>
      <c r="C15" s="52"/>
      <c r="D15" s="52"/>
      <c r="E15" s="52"/>
      <c r="F15" s="50"/>
      <c r="G15" s="50"/>
    </row>
    <row r="16" spans="1:7" s="3" customFormat="1" x14ac:dyDescent="0.3">
      <c r="A16" s="50">
        <v>3</v>
      </c>
      <c r="B16" s="51" t="s">
        <v>28</v>
      </c>
      <c r="C16" s="52"/>
      <c r="D16" s="52"/>
      <c r="E16" s="52"/>
      <c r="F16" s="50"/>
      <c r="G16" s="50"/>
    </row>
    <row r="17" spans="1:7" s="3" customFormat="1" x14ac:dyDescent="0.3">
      <c r="A17" s="50">
        <v>4</v>
      </c>
      <c r="B17" s="51" t="s">
        <v>29</v>
      </c>
      <c r="C17" s="52"/>
      <c r="D17" s="52"/>
      <c r="E17" s="52"/>
      <c r="F17" s="50"/>
      <c r="G17" s="50"/>
    </row>
    <row r="18" spans="1:7" s="3" customFormat="1" x14ac:dyDescent="0.3">
      <c r="A18" s="50">
        <v>5</v>
      </c>
      <c r="B18" s="51" t="s">
        <v>30</v>
      </c>
      <c r="C18" s="52"/>
      <c r="D18" s="52"/>
      <c r="E18" s="52"/>
      <c r="F18" s="50"/>
      <c r="G18" s="50"/>
    </row>
    <row r="19" spans="1:7" s="3" customFormat="1" x14ac:dyDescent="0.3">
      <c r="A19" s="50">
        <v>6</v>
      </c>
      <c r="B19" s="51" t="s">
        <v>31</v>
      </c>
      <c r="C19" s="52"/>
      <c r="D19" s="52"/>
      <c r="E19" s="52"/>
      <c r="F19" s="50"/>
      <c r="G19" s="50"/>
    </row>
    <row r="20" spans="1:7" s="3" customFormat="1" x14ac:dyDescent="0.3">
      <c r="A20" s="50">
        <v>7</v>
      </c>
      <c r="B20" s="51" t="s">
        <v>32</v>
      </c>
      <c r="C20" s="52"/>
      <c r="D20" s="52"/>
      <c r="E20" s="52"/>
      <c r="F20" s="50"/>
      <c r="G20" s="50"/>
    </row>
    <row r="21" spans="1:7" s="3" customFormat="1" x14ac:dyDescent="0.3">
      <c r="A21" s="50">
        <v>8</v>
      </c>
      <c r="B21" s="51" t="s">
        <v>33</v>
      </c>
      <c r="C21" s="52"/>
      <c r="D21" s="52"/>
      <c r="E21" s="52"/>
      <c r="F21" s="50"/>
      <c r="G21" s="50"/>
    </row>
    <row r="22" spans="1:7" s="3" customFormat="1" x14ac:dyDescent="0.3">
      <c r="B22" s="8"/>
      <c r="D22" s="8"/>
    </row>
    <row r="23" spans="1:7" s="9" customFormat="1" x14ac:dyDescent="0.3">
      <c r="A23" s="14" t="s">
        <v>8</v>
      </c>
      <c r="B23" s="14" t="s">
        <v>9</v>
      </c>
      <c r="C23" s="14" t="s">
        <v>10</v>
      </c>
      <c r="D23" s="14" t="s">
        <v>11</v>
      </c>
      <c r="E23" s="14" t="s">
        <v>12</v>
      </c>
    </row>
    <row r="24" spans="1:7" s="3" customFormat="1" ht="43.2" x14ac:dyDescent="0.3">
      <c r="A24" s="53">
        <v>1</v>
      </c>
      <c r="B24" s="54" t="s">
        <v>34</v>
      </c>
      <c r="C24" s="55" t="s">
        <v>35</v>
      </c>
      <c r="D24" s="56"/>
      <c r="E24" s="57" t="s">
        <v>35</v>
      </c>
      <c r="G24" s="58" t="s">
        <v>36</v>
      </c>
    </row>
    <row r="25" spans="1:7" s="8" customFormat="1" ht="172.8" x14ac:dyDescent="0.3">
      <c r="A25" s="59">
        <f>A24+0.01</f>
        <v>1.01</v>
      </c>
      <c r="B25" s="60" t="s">
        <v>37</v>
      </c>
      <c r="C25" s="61" t="s">
        <v>20</v>
      </c>
      <c r="D25" s="72"/>
      <c r="E25" s="71" t="s">
        <v>38</v>
      </c>
      <c r="G25" s="58" t="s">
        <v>36</v>
      </c>
    </row>
    <row r="26" spans="1:7" s="8" customFormat="1" ht="45" customHeight="1" x14ac:dyDescent="0.3">
      <c r="A26" s="59">
        <f t="shared" ref="A26:A37" si="0">A25+0.01</f>
        <v>1.02</v>
      </c>
      <c r="B26" s="62" t="s">
        <v>39</v>
      </c>
      <c r="C26" s="61" t="s">
        <v>40</v>
      </c>
      <c r="D26" s="72"/>
      <c r="E26" s="71" t="s">
        <v>38</v>
      </c>
      <c r="G26" s="58" t="s">
        <v>36</v>
      </c>
    </row>
    <row r="27" spans="1:7" s="8" customFormat="1" ht="86.4" x14ac:dyDescent="0.3">
      <c r="A27" s="59">
        <f t="shared" si="0"/>
        <v>1.03</v>
      </c>
      <c r="B27" s="60" t="s">
        <v>41</v>
      </c>
      <c r="C27" s="61" t="s">
        <v>20</v>
      </c>
      <c r="D27" s="72"/>
      <c r="E27" s="71" t="s">
        <v>38</v>
      </c>
      <c r="G27" s="58" t="s">
        <v>36</v>
      </c>
    </row>
    <row r="28" spans="1:7" s="8" customFormat="1" x14ac:dyDescent="0.3">
      <c r="A28" s="59">
        <f t="shared" si="0"/>
        <v>1.04</v>
      </c>
      <c r="B28" s="62" t="s">
        <v>42</v>
      </c>
      <c r="C28" s="61" t="s">
        <v>40</v>
      </c>
      <c r="D28" s="72"/>
      <c r="E28" s="71" t="s">
        <v>38</v>
      </c>
      <c r="G28" s="58" t="s">
        <v>36</v>
      </c>
    </row>
    <row r="29" spans="1:7" s="8" customFormat="1" x14ac:dyDescent="0.3">
      <c r="A29" s="59">
        <f t="shared" si="0"/>
        <v>1.05</v>
      </c>
      <c r="B29" s="62" t="s">
        <v>43</v>
      </c>
      <c r="C29" s="61" t="s">
        <v>40</v>
      </c>
      <c r="D29" s="72"/>
      <c r="E29" s="71" t="s">
        <v>38</v>
      </c>
      <c r="G29" s="58" t="s">
        <v>36</v>
      </c>
    </row>
    <row r="30" spans="1:7" s="8" customFormat="1" ht="187.2" x14ac:dyDescent="0.3">
      <c r="A30" s="59">
        <f t="shared" si="0"/>
        <v>1.06</v>
      </c>
      <c r="B30" s="60" t="s">
        <v>44</v>
      </c>
      <c r="C30" s="61" t="s">
        <v>20</v>
      </c>
      <c r="D30" s="72"/>
      <c r="E30" s="71" t="s">
        <v>38</v>
      </c>
      <c r="G30" s="58" t="s">
        <v>36</v>
      </c>
    </row>
    <row r="31" spans="1:7" s="8" customFormat="1" ht="43.2" x14ac:dyDescent="0.3">
      <c r="A31" s="59">
        <f t="shared" si="0"/>
        <v>1.07</v>
      </c>
      <c r="B31" s="62" t="s">
        <v>45</v>
      </c>
      <c r="C31" s="61" t="s">
        <v>40</v>
      </c>
      <c r="D31" s="72"/>
      <c r="E31" s="71" t="s">
        <v>38</v>
      </c>
      <c r="G31" s="58" t="s">
        <v>36</v>
      </c>
    </row>
    <row r="32" spans="1:7" s="8" customFormat="1" ht="158.4" x14ac:dyDescent="0.3">
      <c r="A32" s="59">
        <f t="shared" si="0"/>
        <v>1.08</v>
      </c>
      <c r="B32" s="60" t="s">
        <v>46</v>
      </c>
      <c r="C32" s="61" t="s">
        <v>20</v>
      </c>
      <c r="D32" s="72"/>
      <c r="E32" s="71" t="s">
        <v>38</v>
      </c>
      <c r="G32" s="58" t="s">
        <v>36</v>
      </c>
    </row>
    <row r="33" spans="1:7" s="8" customFormat="1" ht="28.8" x14ac:dyDescent="0.3">
      <c r="A33" s="59">
        <f t="shared" si="0"/>
        <v>1.0900000000000001</v>
      </c>
      <c r="B33" s="62" t="s">
        <v>47</v>
      </c>
      <c r="C33" s="61" t="s">
        <v>40</v>
      </c>
      <c r="D33" s="72"/>
      <c r="E33" s="71" t="s">
        <v>38</v>
      </c>
      <c r="G33" s="58" t="s">
        <v>36</v>
      </c>
    </row>
    <row r="34" spans="1:7" s="8" customFormat="1" ht="28.8" x14ac:dyDescent="0.3">
      <c r="A34" s="63">
        <f t="shared" si="0"/>
        <v>1.1000000000000001</v>
      </c>
      <c r="B34" s="60" t="s">
        <v>48</v>
      </c>
      <c r="C34" s="61" t="s">
        <v>20</v>
      </c>
      <c r="D34" s="72"/>
      <c r="E34" s="71" t="s">
        <v>38</v>
      </c>
      <c r="G34" s="58" t="s">
        <v>36</v>
      </c>
    </row>
    <row r="35" spans="1:7" s="8" customFormat="1" ht="28.8" x14ac:dyDescent="0.3">
      <c r="A35" s="59">
        <f t="shared" si="0"/>
        <v>1.1100000000000001</v>
      </c>
      <c r="B35" s="60" t="s">
        <v>133</v>
      </c>
      <c r="C35" s="61" t="s">
        <v>40</v>
      </c>
      <c r="D35" s="72"/>
      <c r="E35" s="57" t="s">
        <v>143</v>
      </c>
      <c r="G35" s="58" t="s">
        <v>36</v>
      </c>
    </row>
    <row r="36" spans="1:7" s="8" customFormat="1" ht="100.8" x14ac:dyDescent="0.3">
      <c r="A36" s="59">
        <f t="shared" si="0"/>
        <v>1.1200000000000001</v>
      </c>
      <c r="B36" s="60" t="s">
        <v>49</v>
      </c>
      <c r="C36" s="61" t="s">
        <v>40</v>
      </c>
      <c r="D36" s="72"/>
      <c r="E36" s="71" t="s">
        <v>38</v>
      </c>
      <c r="G36" s="58" t="s">
        <v>36</v>
      </c>
    </row>
    <row r="37" spans="1:7" s="8" customFormat="1" ht="43.2" x14ac:dyDescent="0.3">
      <c r="A37" s="59">
        <f t="shared" si="0"/>
        <v>1.1300000000000001</v>
      </c>
      <c r="B37" s="64" t="s">
        <v>50</v>
      </c>
      <c r="C37" s="65" t="s">
        <v>40</v>
      </c>
      <c r="D37" s="72"/>
      <c r="E37" s="71" t="s">
        <v>38</v>
      </c>
      <c r="G37" s="58" t="s">
        <v>36</v>
      </c>
    </row>
    <row r="38" spans="1:7" s="8" customFormat="1" ht="43.2" x14ac:dyDescent="0.3">
      <c r="A38" s="53">
        <v>2</v>
      </c>
      <c r="B38" s="54" t="s">
        <v>51</v>
      </c>
      <c r="C38" s="55" t="s">
        <v>35</v>
      </c>
      <c r="D38" s="66"/>
      <c r="E38" s="57" t="s">
        <v>35</v>
      </c>
      <c r="F38" s="3"/>
      <c r="G38" s="58" t="s">
        <v>36</v>
      </c>
    </row>
    <row r="39" spans="1:7" s="8" customFormat="1" ht="172.8" x14ac:dyDescent="0.3">
      <c r="A39" s="59">
        <f>A38+0.01</f>
        <v>2.0099999999999998</v>
      </c>
      <c r="B39" s="67" t="s">
        <v>52</v>
      </c>
      <c r="C39" s="65" t="s">
        <v>20</v>
      </c>
      <c r="D39" s="70"/>
      <c r="E39" s="71" t="s">
        <v>38</v>
      </c>
      <c r="G39" s="58" t="s">
        <v>36</v>
      </c>
    </row>
    <row r="40" spans="1:7" s="8" customFormat="1" x14ac:dyDescent="0.3">
      <c r="A40" s="59">
        <f t="shared" ref="A40:A45" si="1">A39+0.01</f>
        <v>2.0199999999999996</v>
      </c>
      <c r="B40" s="68" t="s">
        <v>53</v>
      </c>
      <c r="C40" s="65" t="s">
        <v>40</v>
      </c>
      <c r="D40" s="72"/>
      <c r="E40" s="71" t="s">
        <v>38</v>
      </c>
      <c r="G40" s="58" t="s">
        <v>36</v>
      </c>
    </row>
    <row r="41" spans="1:7" s="8" customFormat="1" ht="43.2" x14ac:dyDescent="0.3">
      <c r="A41" s="59">
        <f t="shared" si="1"/>
        <v>2.0299999999999994</v>
      </c>
      <c r="B41" s="67" t="s">
        <v>54</v>
      </c>
      <c r="C41" s="65" t="s">
        <v>20</v>
      </c>
      <c r="D41" s="72"/>
      <c r="E41" s="71" t="s">
        <v>38</v>
      </c>
      <c r="G41" s="58" t="s">
        <v>36</v>
      </c>
    </row>
    <row r="42" spans="1:7" s="8" customFormat="1" ht="115.2" x14ac:dyDescent="0.3">
      <c r="A42" s="59">
        <f t="shared" si="1"/>
        <v>2.0399999999999991</v>
      </c>
      <c r="B42" s="67" t="s">
        <v>55</v>
      </c>
      <c r="C42" s="65" t="s">
        <v>20</v>
      </c>
      <c r="D42" s="72"/>
      <c r="E42" s="71" t="s">
        <v>56</v>
      </c>
      <c r="G42" s="58" t="s">
        <v>36</v>
      </c>
    </row>
    <row r="43" spans="1:7" s="8" customFormat="1" x14ac:dyDescent="0.3">
      <c r="A43" s="59">
        <f>A42+0.01</f>
        <v>2.0499999999999989</v>
      </c>
      <c r="B43" s="64" t="s">
        <v>57</v>
      </c>
      <c r="C43" s="65" t="s">
        <v>40</v>
      </c>
      <c r="D43" s="72"/>
      <c r="E43" s="71" t="s">
        <v>38</v>
      </c>
      <c r="G43" s="58" t="s">
        <v>36</v>
      </c>
    </row>
    <row r="44" spans="1:7" s="8" customFormat="1" ht="43.2" x14ac:dyDescent="0.3">
      <c r="A44" s="59">
        <f t="shared" si="1"/>
        <v>2.0599999999999987</v>
      </c>
      <c r="B44" s="67" t="s">
        <v>58</v>
      </c>
      <c r="C44" s="65" t="s">
        <v>40</v>
      </c>
      <c r="D44" s="72"/>
      <c r="E44" s="71" t="s">
        <v>38</v>
      </c>
      <c r="G44" s="58" t="s">
        <v>36</v>
      </c>
    </row>
    <row r="45" spans="1:7" s="8" customFormat="1" ht="86.4" x14ac:dyDescent="0.3">
      <c r="A45" s="59">
        <f t="shared" si="1"/>
        <v>2.0699999999999985</v>
      </c>
      <c r="B45" s="68" t="s">
        <v>59</v>
      </c>
      <c r="C45" s="65" t="s">
        <v>40</v>
      </c>
      <c r="D45" s="73"/>
      <c r="E45" s="71" t="s">
        <v>38</v>
      </c>
      <c r="G45" s="58" t="s">
        <v>36</v>
      </c>
    </row>
    <row r="46" spans="1:7" s="8" customFormat="1" ht="72" x14ac:dyDescent="0.3">
      <c r="A46" s="53">
        <v>3</v>
      </c>
      <c r="B46" s="54" t="s">
        <v>60</v>
      </c>
      <c r="C46" s="55" t="s">
        <v>35</v>
      </c>
      <c r="D46" s="66" t="s">
        <v>35</v>
      </c>
      <c r="E46" s="57" t="s">
        <v>35</v>
      </c>
      <c r="F46" s="3"/>
      <c r="G46" s="58" t="s">
        <v>36</v>
      </c>
    </row>
    <row r="47" spans="1:7" s="8" customFormat="1" ht="158.4" x14ac:dyDescent="0.3">
      <c r="A47" s="59">
        <f>A46+0.01</f>
        <v>3.01</v>
      </c>
      <c r="B47" s="60" t="s">
        <v>61</v>
      </c>
      <c r="C47" s="61" t="s">
        <v>20</v>
      </c>
      <c r="D47" s="70"/>
      <c r="E47" s="71" t="s">
        <v>38</v>
      </c>
      <c r="G47" s="58" t="s">
        <v>36</v>
      </c>
    </row>
    <row r="48" spans="1:7" s="8" customFormat="1" ht="147.75" customHeight="1" x14ac:dyDescent="0.3">
      <c r="A48" s="59">
        <f t="shared" ref="A48:A50" si="2">A47+0.01</f>
        <v>3.0199999999999996</v>
      </c>
      <c r="B48" s="67" t="s">
        <v>62</v>
      </c>
      <c r="C48" s="65" t="s">
        <v>20</v>
      </c>
      <c r="D48" s="72"/>
      <c r="E48" s="71" t="s">
        <v>38</v>
      </c>
      <c r="G48" s="58" t="s">
        <v>36</v>
      </c>
    </row>
    <row r="49" spans="1:7" s="8" customFormat="1" ht="72" x14ac:dyDescent="0.3">
      <c r="A49" s="59">
        <f t="shared" si="2"/>
        <v>3.0299999999999994</v>
      </c>
      <c r="B49" s="67" t="s">
        <v>63</v>
      </c>
      <c r="C49" s="65" t="s">
        <v>20</v>
      </c>
      <c r="D49" s="72"/>
      <c r="E49" s="71" t="s">
        <v>38</v>
      </c>
      <c r="G49" s="58" t="s">
        <v>36</v>
      </c>
    </row>
    <row r="50" spans="1:7" s="8" customFormat="1" ht="57.6" x14ac:dyDescent="0.3">
      <c r="A50" s="59">
        <f t="shared" si="2"/>
        <v>3.0399999999999991</v>
      </c>
      <c r="B50" s="67" t="s">
        <v>64</v>
      </c>
      <c r="C50" s="65" t="s">
        <v>20</v>
      </c>
      <c r="D50" s="73"/>
      <c r="E50" s="71" t="s">
        <v>38</v>
      </c>
      <c r="G50" s="58" t="s">
        <v>36</v>
      </c>
    </row>
    <row r="51" spans="1:7" s="8" customFormat="1" ht="72" x14ac:dyDescent="0.3">
      <c r="A51" s="53">
        <v>4</v>
      </c>
      <c r="B51" s="54" t="s">
        <v>65</v>
      </c>
      <c r="C51" s="55" t="s">
        <v>35</v>
      </c>
      <c r="D51" s="66" t="s">
        <v>35</v>
      </c>
      <c r="E51" s="57" t="s">
        <v>35</v>
      </c>
      <c r="F51" s="3"/>
      <c r="G51" s="58" t="s">
        <v>36</v>
      </c>
    </row>
    <row r="52" spans="1:7" s="8" customFormat="1" ht="129.6" x14ac:dyDescent="0.3">
      <c r="A52" s="59">
        <f>A51+0.01</f>
        <v>4.01</v>
      </c>
      <c r="B52" s="60" t="s">
        <v>66</v>
      </c>
      <c r="C52" s="61" t="s">
        <v>20</v>
      </c>
      <c r="D52" s="70"/>
      <c r="E52" s="71" t="s">
        <v>38</v>
      </c>
      <c r="G52" s="58" t="s">
        <v>36</v>
      </c>
    </row>
    <row r="53" spans="1:7" s="8" customFormat="1" ht="43.2" x14ac:dyDescent="0.3">
      <c r="A53" s="59">
        <f t="shared" ref="A53:A58" si="3">A52+0.01</f>
        <v>4.0199999999999996</v>
      </c>
      <c r="B53" s="62" t="s">
        <v>67</v>
      </c>
      <c r="C53" s="61" t="s">
        <v>40</v>
      </c>
      <c r="D53" s="72"/>
      <c r="E53" s="71" t="s">
        <v>38</v>
      </c>
      <c r="G53" s="58" t="s">
        <v>36</v>
      </c>
    </row>
    <row r="54" spans="1:7" s="8" customFormat="1" ht="28.8" x14ac:dyDescent="0.3">
      <c r="A54" s="59">
        <f t="shared" si="3"/>
        <v>4.0299999999999994</v>
      </c>
      <c r="B54" s="60" t="s">
        <v>68</v>
      </c>
      <c r="C54" s="61" t="s">
        <v>40</v>
      </c>
      <c r="D54" s="72"/>
      <c r="E54" s="71" t="s">
        <v>38</v>
      </c>
      <c r="G54" s="58" t="s">
        <v>36</v>
      </c>
    </row>
    <row r="55" spans="1:7" s="8" customFormat="1" ht="28.8" x14ac:dyDescent="0.3">
      <c r="A55" s="59">
        <f t="shared" si="3"/>
        <v>4.0399999999999991</v>
      </c>
      <c r="B55" s="60" t="s">
        <v>144</v>
      </c>
      <c r="C55" s="61" t="s">
        <v>40</v>
      </c>
      <c r="D55" s="72"/>
      <c r="E55" s="71" t="s">
        <v>38</v>
      </c>
      <c r="G55" s="58" t="s">
        <v>36</v>
      </c>
    </row>
    <row r="56" spans="1:7" s="8" customFormat="1" ht="57.6" x14ac:dyDescent="0.3">
      <c r="A56" s="59">
        <f t="shared" si="3"/>
        <v>4.0499999999999989</v>
      </c>
      <c r="B56" s="61" t="s">
        <v>69</v>
      </c>
      <c r="C56" s="61" t="s">
        <v>40</v>
      </c>
      <c r="D56" s="72"/>
      <c r="E56" s="71" t="s">
        <v>38</v>
      </c>
      <c r="G56" s="58" t="s">
        <v>36</v>
      </c>
    </row>
    <row r="57" spans="1:7" s="8" customFormat="1" ht="28.8" x14ac:dyDescent="0.3">
      <c r="A57" s="59">
        <f t="shared" si="3"/>
        <v>4.0599999999999987</v>
      </c>
      <c r="B57" s="62" t="s">
        <v>70</v>
      </c>
      <c r="C57" s="61" t="s">
        <v>40</v>
      </c>
      <c r="D57" s="72"/>
      <c r="E57" s="71" t="s">
        <v>38</v>
      </c>
      <c r="G57" s="58" t="s">
        <v>36</v>
      </c>
    </row>
    <row r="58" spans="1:7" s="8" customFormat="1" x14ac:dyDescent="0.3">
      <c r="A58" s="59">
        <f t="shared" si="3"/>
        <v>4.0699999999999985</v>
      </c>
      <c r="B58" s="61" t="s">
        <v>71</v>
      </c>
      <c r="C58" s="61" t="s">
        <v>40</v>
      </c>
      <c r="D58" s="73"/>
      <c r="E58" s="71" t="s">
        <v>38</v>
      </c>
      <c r="G58" s="58" t="s">
        <v>36</v>
      </c>
    </row>
    <row r="59" spans="1:7" s="8" customFormat="1" ht="43.2" x14ac:dyDescent="0.3">
      <c r="A59" s="53">
        <v>5</v>
      </c>
      <c r="B59" s="54" t="s">
        <v>72</v>
      </c>
      <c r="C59" s="55" t="s">
        <v>35</v>
      </c>
      <c r="D59" s="66" t="s">
        <v>35</v>
      </c>
      <c r="E59" s="57" t="s">
        <v>35</v>
      </c>
      <c r="F59" s="3"/>
      <c r="G59" s="58" t="s">
        <v>36</v>
      </c>
    </row>
    <row r="60" spans="1:7" s="3" customFormat="1" ht="57.6" x14ac:dyDescent="0.3">
      <c r="A60" s="59">
        <f>A59+0.01</f>
        <v>5.01</v>
      </c>
      <c r="B60" s="60" t="s">
        <v>73</v>
      </c>
      <c r="C60" s="61" t="s">
        <v>20</v>
      </c>
      <c r="D60" s="74"/>
      <c r="E60" s="71" t="s">
        <v>38</v>
      </c>
      <c r="G60" s="58" t="s">
        <v>36</v>
      </c>
    </row>
    <row r="61" spans="1:7" s="3" customFormat="1" ht="43.2" x14ac:dyDescent="0.3">
      <c r="A61" s="53">
        <v>6</v>
      </c>
      <c r="B61" s="54" t="s">
        <v>74</v>
      </c>
      <c r="C61" s="55" t="s">
        <v>35</v>
      </c>
      <c r="D61" s="66" t="s">
        <v>35</v>
      </c>
      <c r="E61" s="57" t="s">
        <v>35</v>
      </c>
      <c r="G61" s="58" t="s">
        <v>36</v>
      </c>
    </row>
    <row r="62" spans="1:7" s="3" customFormat="1" ht="43.2" x14ac:dyDescent="0.3">
      <c r="A62" s="59">
        <f>A61+0.01</f>
        <v>6.01</v>
      </c>
      <c r="B62" s="60" t="s">
        <v>75</v>
      </c>
      <c r="C62" s="61" t="s">
        <v>40</v>
      </c>
      <c r="D62" s="70"/>
      <c r="E62" s="71" t="s">
        <v>38</v>
      </c>
      <c r="G62" s="58" t="s">
        <v>36</v>
      </c>
    </row>
    <row r="63" spans="1:7" s="3" customFormat="1" x14ac:dyDescent="0.3">
      <c r="A63" s="59">
        <f t="shared" ref="A63:A65" si="4">A62+0.01</f>
        <v>6.02</v>
      </c>
      <c r="B63" s="62" t="s">
        <v>76</v>
      </c>
      <c r="C63" s="61" t="s">
        <v>40</v>
      </c>
      <c r="D63" s="72"/>
      <c r="E63" s="71" t="s">
        <v>38</v>
      </c>
      <c r="G63" s="58" t="s">
        <v>36</v>
      </c>
    </row>
    <row r="64" spans="1:7" s="3" customFormat="1" ht="28.8" x14ac:dyDescent="0.3">
      <c r="A64" s="59">
        <f t="shared" si="4"/>
        <v>6.0299999999999994</v>
      </c>
      <c r="B64" s="60" t="s">
        <v>147</v>
      </c>
      <c r="C64" s="61" t="s">
        <v>40</v>
      </c>
      <c r="D64" s="72"/>
      <c r="E64" s="71" t="s">
        <v>38</v>
      </c>
      <c r="G64" s="58" t="s">
        <v>36</v>
      </c>
    </row>
    <row r="65" spans="1:7" s="3" customFormat="1" ht="86.4" x14ac:dyDescent="0.3">
      <c r="A65" s="59">
        <f t="shared" si="4"/>
        <v>6.0399999999999991</v>
      </c>
      <c r="B65" s="60" t="s">
        <v>146</v>
      </c>
      <c r="C65" s="61" t="s">
        <v>20</v>
      </c>
      <c r="D65" s="73"/>
      <c r="E65" s="71" t="s">
        <v>38</v>
      </c>
      <c r="G65" s="58" t="s">
        <v>36</v>
      </c>
    </row>
    <row r="66" spans="1:7" s="3" customFormat="1" ht="86.4" x14ac:dyDescent="0.3">
      <c r="A66" s="53">
        <v>7</v>
      </c>
      <c r="B66" s="54" t="s">
        <v>145</v>
      </c>
      <c r="C66" s="55" t="s">
        <v>35</v>
      </c>
      <c r="D66" s="66" t="s">
        <v>35</v>
      </c>
      <c r="E66" s="57" t="s">
        <v>35</v>
      </c>
      <c r="G66" s="58" t="s">
        <v>36</v>
      </c>
    </row>
    <row r="67" spans="1:7" s="3" customFormat="1" ht="43.2" x14ac:dyDescent="0.3">
      <c r="A67" s="59">
        <f>A66+0.01</f>
        <v>7.01</v>
      </c>
      <c r="B67" s="61" t="s">
        <v>142</v>
      </c>
      <c r="C67" s="11" t="s">
        <v>14</v>
      </c>
      <c r="D67" s="70"/>
      <c r="E67" s="57" t="s">
        <v>143</v>
      </c>
      <c r="G67" s="58"/>
    </row>
    <row r="68" spans="1:7" s="3" customFormat="1" ht="158.4" x14ac:dyDescent="0.3">
      <c r="A68" s="59">
        <f>A67+0.01</f>
        <v>7.02</v>
      </c>
      <c r="B68" s="61" t="s">
        <v>77</v>
      </c>
      <c r="C68" s="61" t="str">
        <f>IF(D67="yes","Mandatory","Preferred")</f>
        <v>Preferred</v>
      </c>
      <c r="D68" s="72"/>
      <c r="E68" s="71" t="s">
        <v>38</v>
      </c>
      <c r="G68" s="58" t="s">
        <v>36</v>
      </c>
    </row>
    <row r="69" spans="1:7" s="3" customFormat="1" ht="43.2" x14ac:dyDescent="0.3">
      <c r="A69" s="59">
        <f>A68+0.01</f>
        <v>7.0299999999999994</v>
      </c>
      <c r="B69" s="75" t="s">
        <v>141</v>
      </c>
      <c r="C69" s="11" t="s">
        <v>14</v>
      </c>
      <c r="D69" s="72"/>
      <c r="E69" s="57" t="s">
        <v>143</v>
      </c>
      <c r="G69" s="58"/>
    </row>
    <row r="70" spans="1:7" s="3" customFormat="1" ht="144" x14ac:dyDescent="0.3">
      <c r="A70" s="59">
        <f>A69+0.01</f>
        <v>7.0399999999999991</v>
      </c>
      <c r="B70" s="69" t="s">
        <v>78</v>
      </c>
      <c r="C70" s="61" t="str">
        <f>IF(D69="yes","Mandatory","Preferred")</f>
        <v>Preferred</v>
      </c>
      <c r="D70" s="74"/>
      <c r="E70" s="71" t="s">
        <v>38</v>
      </c>
      <c r="G70" s="58" t="s">
        <v>36</v>
      </c>
    </row>
    <row r="71" spans="1:7" s="3" customFormat="1" ht="43.2" x14ac:dyDescent="0.3">
      <c r="A71" s="53">
        <v>8</v>
      </c>
      <c r="B71" s="54" t="s">
        <v>79</v>
      </c>
      <c r="C71" s="55" t="s">
        <v>35</v>
      </c>
      <c r="D71" s="66" t="s">
        <v>35</v>
      </c>
      <c r="E71" s="57" t="s">
        <v>35</v>
      </c>
      <c r="G71" s="58" t="s">
        <v>36</v>
      </c>
    </row>
    <row r="72" spans="1:7" s="3" customFormat="1" ht="28.8" x14ac:dyDescent="0.3">
      <c r="A72" s="59">
        <f>A71+0.01</f>
        <v>8.01</v>
      </c>
      <c r="B72" s="60" t="s">
        <v>80</v>
      </c>
      <c r="C72" s="61" t="s">
        <v>40</v>
      </c>
      <c r="D72" s="70"/>
      <c r="E72" s="71" t="s">
        <v>38</v>
      </c>
      <c r="G72" s="58" t="s">
        <v>36</v>
      </c>
    </row>
    <row r="73" spans="1:7" s="3" customFormat="1" ht="201.6" x14ac:dyDescent="0.3">
      <c r="A73" s="59">
        <f t="shared" ref="A73:A78" si="5">A72+0.01</f>
        <v>8.02</v>
      </c>
      <c r="B73" s="61" t="s">
        <v>81</v>
      </c>
      <c r="C73" s="61" t="s">
        <v>20</v>
      </c>
      <c r="D73" s="72"/>
      <c r="E73" s="71" t="s">
        <v>38</v>
      </c>
      <c r="G73" s="58" t="s">
        <v>36</v>
      </c>
    </row>
    <row r="74" spans="1:7" s="3" customFormat="1" ht="100.8" x14ac:dyDescent="0.3">
      <c r="A74" s="59">
        <f t="shared" si="5"/>
        <v>8.0299999999999994</v>
      </c>
      <c r="B74" s="60" t="s">
        <v>82</v>
      </c>
      <c r="C74" s="61" t="s">
        <v>20</v>
      </c>
      <c r="D74" s="72"/>
      <c r="E74" s="71" t="s">
        <v>38</v>
      </c>
      <c r="G74" s="58" t="s">
        <v>36</v>
      </c>
    </row>
    <row r="75" spans="1:7" s="3" customFormat="1" ht="57.6" x14ac:dyDescent="0.3">
      <c r="A75" s="59">
        <f t="shared" si="5"/>
        <v>8.0399999999999991</v>
      </c>
      <c r="B75" s="61" t="s">
        <v>83</v>
      </c>
      <c r="C75" s="61" t="s">
        <v>40</v>
      </c>
      <c r="D75" s="72"/>
      <c r="E75" s="71" t="s">
        <v>38</v>
      </c>
      <c r="G75" s="58" t="s">
        <v>36</v>
      </c>
    </row>
    <row r="76" spans="1:7" s="3" customFormat="1" ht="72" x14ac:dyDescent="0.3">
      <c r="A76" s="59">
        <f t="shared" si="5"/>
        <v>8.0499999999999989</v>
      </c>
      <c r="B76" s="61" t="s">
        <v>84</v>
      </c>
      <c r="C76" s="61" t="s">
        <v>40</v>
      </c>
      <c r="D76" s="72"/>
      <c r="E76" s="71" t="s">
        <v>38</v>
      </c>
      <c r="G76" s="58" t="s">
        <v>36</v>
      </c>
    </row>
    <row r="77" spans="1:7" s="3" customFormat="1" ht="57.6" x14ac:dyDescent="0.3">
      <c r="A77" s="59">
        <f t="shared" si="5"/>
        <v>8.0599999999999987</v>
      </c>
      <c r="B77" s="61" t="s">
        <v>85</v>
      </c>
      <c r="C77" s="61" t="s">
        <v>40</v>
      </c>
      <c r="D77" s="72"/>
      <c r="E77" s="71" t="s">
        <v>38</v>
      </c>
      <c r="G77" s="58" t="s">
        <v>36</v>
      </c>
    </row>
    <row r="78" spans="1:7" s="3" customFormat="1" ht="57.6" x14ac:dyDescent="0.3">
      <c r="A78" s="59">
        <f t="shared" si="5"/>
        <v>8.0699999999999985</v>
      </c>
      <c r="B78" s="61" t="s">
        <v>86</v>
      </c>
      <c r="C78" s="61" t="s">
        <v>40</v>
      </c>
      <c r="D78" s="72"/>
      <c r="E78" s="71" t="s">
        <v>38</v>
      </c>
      <c r="G78" s="58" t="s">
        <v>36</v>
      </c>
    </row>
    <row r="79" spans="1:7" x14ac:dyDescent="0.3">
      <c r="G79" s="1"/>
    </row>
    <row r="80" spans="1:7" x14ac:dyDescent="0.3"/>
  </sheetData>
  <sheetProtection algorithmName="SHA-512" hashValue="KglBAtUTFd8XZfEp4dC0PDX0SeWBoGzc1naZvy5XhFBGCTXAObdUAuSHurT3oa4cjznxweNxciSzTZR30gtLpQ==" saltValue="iByxR+MuvcGXV2W+0CiwUQ==" spinCount="100000" sheet="1" formatColumns="0" formatRows="0" insertHyperlinks="0"/>
  <protectedRanges>
    <protectedRange sqref="D25:E78" name="Soln Cat Req"/>
  </protectedRanges>
  <mergeCells count="2">
    <mergeCell ref="A6:E6"/>
    <mergeCell ref="A5:E5"/>
  </mergeCells>
  <conditionalFormatting sqref="D25:D37 D39:D45 D47:D50 D52:D58 D60 D62:D65 D67:D70 D72:D78">
    <cfRule type="expression" dxfId="7" priority="8">
      <formula>(AND(C25="Mandatory",D25="No"))</formula>
    </cfRule>
    <cfRule type="containsBlanks" dxfId="6" priority="12">
      <formula>LEN(TRIM(D25))=0</formula>
    </cfRule>
  </conditionalFormatting>
  <conditionalFormatting sqref="E1:E13 E22:E23 E79:E1048576">
    <cfRule type="expression" dxfId="5" priority="1">
      <formula>"&lt;Leave as blank as no remarks are required&gt;"</formula>
    </cfRule>
  </conditionalFormatting>
  <hyperlinks>
    <hyperlink ref="A1" r:id="rId1" xr:uid="{0FF87E3E-A343-461F-BC2B-14D661C17F65}"/>
    <hyperlink ref="G25" location="'Solution Category Requirements'!A3" display="Return to the top" xr:uid="{0CF37E7D-8FB6-4A9A-8095-84D709228F57}"/>
    <hyperlink ref="G26:G78" location="'Solution Category Requirements'!A3" display="Return to the top" xr:uid="{5B8E86BE-DB5F-4736-951E-589E78029B30}"/>
    <hyperlink ref="G24" location="'Solution Category Requirements'!A3" display="Return to the top" xr:uid="{547E7CE4-E8CD-46F8-9B0C-FAF63DD24057}"/>
    <hyperlink ref="B14" location="'Solution Category Requirements'!A24" display=" Practice Management System" xr:uid="{93CFA975-096E-45F4-8B2B-8DFD3608F09D}"/>
    <hyperlink ref="B15" location="'Solution Category Requirements'!A38" display="Taxation Management" xr:uid="{AE0ABDCC-095D-4E3D-93BD-DFC91C5C9E7A}"/>
    <hyperlink ref="B16" location="'Solution Category Requirements'!A46" display="Internal Audit Management" xr:uid="{E91BC328-AF67-4040-96B3-CFED71384066}"/>
    <hyperlink ref="B17" location="'Solution Category Requirements'!A51" display="External Audit Management" xr:uid="{6990DB1D-E407-41B4-BCEB-50D726E059FF}"/>
    <hyperlink ref="B18" location="'Solution Category Requirements'!A59" display="External Audit Management [Audit Confirmation]" xr:uid="{828F5851-CE94-4165-BB68-851BF951CAD1}"/>
    <hyperlink ref="B19" location="'Solution Category Requirements'!A61" display="Corporate Secretariat Management" xr:uid="{03427578-6834-4DF0-8CC9-B16F4AD6A4CA}"/>
    <hyperlink ref="B20" location="'Solution Category Requirements'!A66" display="Business Advisory Tools" xr:uid="{8A90A229-F150-402E-A1DF-D0F5E97DC88A}"/>
    <hyperlink ref="B21" location="'Solution Category Requirements'!A70" display="Data Analytics" xr:uid="{C3DFF540-2AC9-4BBC-85BB-9CF0D23C1C71}"/>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
        <x14:dataValidation type="list" showInputMessage="1" showErrorMessage="1" xr:uid="{0B0E000F-D026-4CF8-9AEC-68DDB3E1A32D}">
          <x14:formula1>
            <xm:f>Dropdown!$A$2:$A$3</xm:f>
          </x14:formula1>
          <xm:sqref>D72:D78 D39:D45 D47:D50 D52:D58 D60 D62:D65 D25:D37 D67:D70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19"/>
  <sheetViews>
    <sheetView workbookViewId="0">
      <selection activeCell="A3" sqref="A3:B3"/>
    </sheetView>
  </sheetViews>
  <sheetFormatPr defaultColWidth="0" defaultRowHeight="14.4" zeroHeight="1" x14ac:dyDescent="0.3"/>
  <cols>
    <col min="1" max="1" width="23.21875" style="1" customWidth="1"/>
    <col min="2" max="2" width="179.5546875" style="1" customWidth="1"/>
    <col min="3" max="3" width="51.5546875" style="1" customWidth="1"/>
    <col min="4" max="5" width="9.21875" style="1" customWidth="1"/>
    <col min="6" max="16384" width="9.21875" style="1" hidden="1"/>
  </cols>
  <sheetData>
    <row r="1" spans="1:4" x14ac:dyDescent="0.3">
      <c r="A1" s="21" t="s">
        <v>0</v>
      </c>
      <c r="C1" s="10" t="str">
        <f>Instructions!$C$1</f>
        <v>Version: 25-2.0</v>
      </c>
    </row>
    <row r="2" spans="1:4" x14ac:dyDescent="0.3">
      <c r="C2" s="19">
        <f>Instructions!$C$2</f>
        <v>45778</v>
      </c>
    </row>
    <row r="3" spans="1:4" ht="32.1" customHeight="1" x14ac:dyDescent="0.3">
      <c r="A3" s="94" t="s">
        <v>87</v>
      </c>
      <c r="B3" s="94"/>
      <c r="C3" s="18"/>
      <c r="D3" s="6"/>
    </row>
    <row r="4" spans="1:4" x14ac:dyDescent="0.3">
      <c r="A4" s="36"/>
      <c r="B4" s="36"/>
    </row>
    <row r="5" spans="1:4" ht="142.5" customHeight="1" x14ac:dyDescent="0.3">
      <c r="A5" s="96" t="s">
        <v>162</v>
      </c>
      <c r="B5" s="95"/>
    </row>
    <row r="6" spans="1:4" x14ac:dyDescent="0.3"/>
    <row r="7" spans="1:4" x14ac:dyDescent="0.3"/>
    <row r="8" spans="1:4" x14ac:dyDescent="0.3">
      <c r="A8" s="8"/>
      <c r="B8" s="4"/>
    </row>
    <row r="9" spans="1:4" x14ac:dyDescent="0.3">
      <c r="A9" s="9" t="s">
        <v>6</v>
      </c>
      <c r="B9" s="4"/>
    </row>
    <row r="10" spans="1:4" ht="173.25" customHeight="1" x14ac:dyDescent="0.3">
      <c r="A10" s="8"/>
      <c r="B10" s="4"/>
    </row>
    <row r="11" spans="1:4" x14ac:dyDescent="0.3">
      <c r="A11" s="8"/>
      <c r="B11" s="4"/>
    </row>
    <row r="12" spans="1:4" x14ac:dyDescent="0.3">
      <c r="A12" s="9" t="s">
        <v>88</v>
      </c>
      <c r="B12" s="4"/>
    </row>
    <row r="13" spans="1:4" ht="49.5" customHeight="1" x14ac:dyDescent="0.3">
      <c r="A13" s="41" t="s">
        <v>89</v>
      </c>
      <c r="B13" s="43" t="s">
        <v>136</v>
      </c>
    </row>
    <row r="14" spans="1:4" ht="38.25" customHeight="1" x14ac:dyDescent="0.3">
      <c r="A14" s="40" t="s">
        <v>90</v>
      </c>
      <c r="B14" s="38" t="str">
        <f>'Survey link'!D6</f>
        <v>This cell will automatically generate a link once you have filled up your company name and proposed solution name in General Assessment worksheet.</v>
      </c>
      <c r="C14" s="4" t="s">
        <v>154</v>
      </c>
    </row>
    <row r="15" spans="1:4" ht="33.75" customHeight="1" x14ac:dyDescent="0.3">
      <c r="B15" s="4"/>
    </row>
    <row r="16" spans="1:4" ht="32.25" customHeight="1" x14ac:dyDescent="0.3">
      <c r="A16" s="42" t="s">
        <v>91</v>
      </c>
      <c r="B16" s="39" t="s">
        <v>92</v>
      </c>
    </row>
    <row r="17" spans="1:2" x14ac:dyDescent="0.3">
      <c r="B17" s="35" t="s">
        <v>93</v>
      </c>
    </row>
    <row r="18" spans="1:2" ht="50.25" customHeight="1" x14ac:dyDescent="0.3">
      <c r="A18" s="3"/>
      <c r="B18" s="37"/>
    </row>
    <row r="19" spans="1:2" x14ac:dyDescent="0.3"/>
  </sheetData>
  <sheetProtection algorithmName="SHA-512" hashValue="pKLjsFCMU9b+S8C3VtyX03zCn/DyfQwVajgM0uR2Uj0ij9nMVduMpZ36J18eVqFrmOLASS6A6dfg7UkPi17soA==" saltValue="Vg74tKg590iNLrQCQWXbwA=="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dataValidations count="1">
    <dataValidation type="list" allowBlank="1" showInputMessage="1" showErrorMessage="1" sqref="B18" xr:uid="{A5B88860-D63B-4D71-9464-1317B7D9AB89}">
      <formula1>"1,2,3,4,5"</formula1>
    </dataValidation>
  </dataValidations>
  <hyperlinks>
    <hyperlink ref="A1" r:id="rId1" xr:uid="{F85654E6-2625-45DE-85E3-F559A1B06C7E}"/>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80" zoomScaleNormal="80" workbookViewId="0">
      <selection activeCell="A3" sqref="A3:C3"/>
    </sheetView>
  </sheetViews>
  <sheetFormatPr defaultColWidth="0" defaultRowHeight="14.4" zeroHeight="1" x14ac:dyDescent="0.3"/>
  <cols>
    <col min="1" max="1" width="84.77734375" customWidth="1"/>
    <col min="2" max="2" width="72.77734375" customWidth="1"/>
    <col min="3" max="3" width="55" customWidth="1"/>
    <col min="4" max="4" width="3" customWidth="1"/>
    <col min="5" max="11" width="0" hidden="1" customWidth="1"/>
    <col min="12" max="16384" width="9.21875" hidden="1"/>
  </cols>
  <sheetData>
    <row r="1" spans="1:3" x14ac:dyDescent="0.3">
      <c r="A1" s="21" t="s">
        <v>0</v>
      </c>
      <c r="C1" s="5" t="str">
        <f>Instructions!C1</f>
        <v>Version: 25-2.0</v>
      </c>
    </row>
    <row r="2" spans="1:3" x14ac:dyDescent="0.3">
      <c r="C2" s="20">
        <f>Instructions!C2</f>
        <v>45778</v>
      </c>
    </row>
    <row r="3" spans="1:3" s="7" customFormat="1" ht="32.1" customHeight="1" x14ac:dyDescent="0.3">
      <c r="A3" s="94" t="s">
        <v>94</v>
      </c>
      <c r="B3" s="94"/>
      <c r="C3" s="94"/>
    </row>
    <row r="4" spans="1:3" x14ac:dyDescent="0.3"/>
    <row r="5" spans="1:3" ht="21.6" thickBot="1" x14ac:dyDescent="0.45">
      <c r="A5" s="32" t="s">
        <v>95</v>
      </c>
    </row>
    <row r="6" spans="1:3" s="16" customFormat="1" ht="15.6" x14ac:dyDescent="0.3">
      <c r="A6" s="27" t="s">
        <v>96</v>
      </c>
      <c r="B6" s="31" t="s">
        <v>97</v>
      </c>
      <c r="C6" s="30" t="s">
        <v>98</v>
      </c>
    </row>
    <row r="7" spans="1:3" ht="142.19999999999999" customHeight="1" thickBot="1" x14ac:dyDescent="0.35">
      <c r="A7" s="24"/>
      <c r="B7" s="25"/>
      <c r="C7" s="26" t="str">
        <f>IF(AND('Data for graphs'!N2=100%,'Data for graphs'!E25=0),"Proceed","Do not submit")</f>
        <v>Do not submit</v>
      </c>
    </row>
    <row r="8" spans="1:3" ht="15" thickBot="1" x14ac:dyDescent="0.35"/>
    <row r="9" spans="1:3" s="16" customFormat="1" x14ac:dyDescent="0.3">
      <c r="A9" s="29" t="s">
        <v>5</v>
      </c>
      <c r="B9" s="31" t="s">
        <v>97</v>
      </c>
      <c r="C9" s="30"/>
    </row>
    <row r="10" spans="1:3" ht="142.19999999999999" customHeight="1" thickBot="1" x14ac:dyDescent="0.35">
      <c r="A10" s="24"/>
      <c r="B10" s="25"/>
      <c r="C10" s="28" t="str">
        <f>HYPERLINK("#'General Assessment'!A1", "Return to General Assessment")</f>
        <v>Return to General Assessment</v>
      </c>
    </row>
    <row r="11" spans="1:3" ht="15" thickBot="1" x14ac:dyDescent="0.35"/>
    <row r="12" spans="1:3" s="16" customFormat="1" x14ac:dyDescent="0.3">
      <c r="A12" s="29" t="s">
        <v>99</v>
      </c>
      <c r="B12" s="31" t="s">
        <v>97</v>
      </c>
      <c r="C12" s="30"/>
    </row>
    <row r="13" spans="1:3" ht="142.19999999999999" customHeight="1" thickBot="1" x14ac:dyDescent="0.35">
      <c r="A13" s="24"/>
      <c r="B13" s="25"/>
      <c r="C13" s="28" t="str">
        <f>HYPERLINK("#'Solution Category Requirements'!A1", "Return to Solution Category Requirements")</f>
        <v>Return to Solution Category Requirements</v>
      </c>
    </row>
    <row r="14" spans="1:3" ht="15" thickBot="1" x14ac:dyDescent="0.35"/>
    <row r="15" spans="1:3" s="16" customFormat="1" x14ac:dyDescent="0.3">
      <c r="A15" s="29" t="s">
        <v>87</v>
      </c>
      <c r="B15" s="31" t="s">
        <v>97</v>
      </c>
      <c r="C15" s="30"/>
    </row>
    <row r="16" spans="1:3" ht="142.19999999999999" customHeight="1" thickBot="1" x14ac:dyDescent="0.35">
      <c r="A16" s="24"/>
      <c r="B16" s="25"/>
      <c r="C16" s="28" t="str">
        <f>HYPERLINK("#'Satisfaction Survey'!A4", "Return to Satisfaction Survey")</f>
        <v>Return to Satisfaction Survey</v>
      </c>
    </row>
    <row r="17" x14ac:dyDescent="0.3"/>
  </sheetData>
  <sheetProtection algorithmName="SHA-512" hashValue="cBgHp3NDPomPop0RMwKJrVAOXvSQQqCOPPehNDW+To0OHMjjAHMVuM7Lm9ISNCwVO4Y1gmR8be64R3PDLpnjmA==" saltValue="Iv5pSYefW8KTK0ih+j0Dgw=="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29"/>
  <sheetViews>
    <sheetView workbookViewId="0">
      <selection activeCell="B7" sqref="B7"/>
    </sheetView>
  </sheetViews>
  <sheetFormatPr defaultRowHeight="14.4" x14ac:dyDescent="0.3"/>
  <cols>
    <col min="2" max="2" width="45.77734375" bestFit="1" customWidth="1"/>
    <col min="3" max="3" width="13.21875" bestFit="1" customWidth="1"/>
  </cols>
  <sheetData>
    <row r="1" spans="1:19" x14ac:dyDescent="0.3">
      <c r="A1" t="s">
        <v>100</v>
      </c>
      <c r="E1" t="s">
        <v>101</v>
      </c>
      <c r="H1" t="s">
        <v>102</v>
      </c>
      <c r="M1" t="s">
        <v>96</v>
      </c>
    </row>
    <row r="2" spans="1:19" x14ac:dyDescent="0.3">
      <c r="A2" t="s">
        <v>103</v>
      </c>
      <c r="B2" s="12">
        <f>COUNTIF('General Assessment'!D12:D21,"Yes")/B6+COUNTIF('General Assessment'!D12:D21,"No")/B6</f>
        <v>0</v>
      </c>
      <c r="E2" t="s">
        <v>104</v>
      </c>
      <c r="F2" s="13">
        <f>B13</f>
        <v>0</v>
      </c>
      <c r="H2" t="s">
        <v>104</v>
      </c>
      <c r="I2" s="12">
        <f>J2/5</f>
        <v>0</v>
      </c>
      <c r="J2">
        <f>'Satisfaction Survey'!B18</f>
        <v>0</v>
      </c>
      <c r="M2" t="s">
        <v>104</v>
      </c>
      <c r="N2" s="12">
        <f>SUM(B2,F2,I2)/3</f>
        <v>0</v>
      </c>
    </row>
    <row r="3" spans="1:19" x14ac:dyDescent="0.3">
      <c r="A3" t="s">
        <v>105</v>
      </c>
      <c r="B3" s="13">
        <f>100%-B2</f>
        <v>1</v>
      </c>
      <c r="E3" t="s">
        <v>105</v>
      </c>
      <c r="F3" s="13">
        <f t="shared" ref="F3:F5" si="0">B14</f>
        <v>1</v>
      </c>
      <c r="H3" t="s">
        <v>106</v>
      </c>
      <c r="I3" s="12">
        <f>1-I2</f>
        <v>1</v>
      </c>
      <c r="J3">
        <f>5-J2</f>
        <v>5</v>
      </c>
      <c r="M3" t="s">
        <v>105</v>
      </c>
      <c r="N3" s="12">
        <f>SUM(B3,F3,I3)/3</f>
        <v>1</v>
      </c>
    </row>
    <row r="4" spans="1:19" x14ac:dyDescent="0.3">
      <c r="A4" t="s">
        <v>107</v>
      </c>
      <c r="B4" s="12">
        <f>COUNTIF('General Assessment'!D15:D21,"Yes")/B6</f>
        <v>0</v>
      </c>
      <c r="E4" t="s">
        <v>107</v>
      </c>
      <c r="F4" s="13">
        <f t="shared" si="0"/>
        <v>0</v>
      </c>
      <c r="H4" t="s">
        <v>107</v>
      </c>
    </row>
    <row r="5" spans="1:19" x14ac:dyDescent="0.3">
      <c r="A5" t="s">
        <v>108</v>
      </c>
      <c r="B5" s="12">
        <f>COUNTIF('General Assessment'!D15:D21,"No")/B6</f>
        <v>0</v>
      </c>
      <c r="E5" t="s">
        <v>108</v>
      </c>
      <c r="F5" s="13">
        <f t="shared" si="0"/>
        <v>0</v>
      </c>
      <c r="H5" t="s">
        <v>108</v>
      </c>
    </row>
    <row r="6" spans="1:19" x14ac:dyDescent="0.3">
      <c r="A6" t="s">
        <v>109</v>
      </c>
      <c r="B6">
        <f>COUNTIF('General Assessment'!A12:A24, "&lt;&gt;")</f>
        <v>10</v>
      </c>
    </row>
    <row r="7" spans="1:19" x14ac:dyDescent="0.3">
      <c r="S7" t="s">
        <v>110</v>
      </c>
    </row>
    <row r="9" spans="1:19" x14ac:dyDescent="0.3">
      <c r="A9" t="s">
        <v>111</v>
      </c>
    </row>
    <row r="11" spans="1:19" x14ac:dyDescent="0.3">
      <c r="A11" t="s">
        <v>101</v>
      </c>
    </row>
    <row r="12" spans="1:19" x14ac:dyDescent="0.3">
      <c r="B12" t="s">
        <v>101</v>
      </c>
      <c r="C12" s="44">
        <v>1</v>
      </c>
      <c r="D12" s="44">
        <v>2</v>
      </c>
      <c r="E12" s="44">
        <v>3</v>
      </c>
      <c r="F12" s="44">
        <v>4</v>
      </c>
      <c r="G12" s="44">
        <v>5</v>
      </c>
      <c r="H12" s="44">
        <v>6</v>
      </c>
      <c r="I12" s="44">
        <v>7</v>
      </c>
      <c r="J12" s="44">
        <v>8</v>
      </c>
      <c r="K12" s="44">
        <v>9</v>
      </c>
      <c r="L12" s="44">
        <v>10</v>
      </c>
      <c r="M12" s="44">
        <v>11</v>
      </c>
      <c r="N12" s="44">
        <v>12</v>
      </c>
      <c r="O12" s="44">
        <v>13</v>
      </c>
      <c r="P12" s="44">
        <v>14</v>
      </c>
      <c r="Q12" s="44">
        <v>15</v>
      </c>
      <c r="R12" s="44">
        <v>16</v>
      </c>
      <c r="S12" s="44">
        <v>17</v>
      </c>
    </row>
    <row r="13" spans="1:19" x14ac:dyDescent="0.3">
      <c r="A13" t="s">
        <v>104</v>
      </c>
      <c r="B13" s="12" cm="1">
        <f t="array" ref="B13">IFERROR(INDEX(C13:R13, MATCH(TRUE, C13:R13&gt;0, 0)), 0)</f>
        <v>0</v>
      </c>
      <c r="C13" s="33">
        <f>SUM(C15:C16)</f>
        <v>0</v>
      </c>
      <c r="D13" s="33">
        <f t="shared" ref="D13:R13" si="1">SUM(D15:D16)</f>
        <v>0</v>
      </c>
      <c r="E13" s="33">
        <f t="shared" si="1"/>
        <v>0</v>
      </c>
      <c r="F13" s="33">
        <f t="shared" si="1"/>
        <v>0</v>
      </c>
      <c r="G13" s="33">
        <f t="shared" si="1"/>
        <v>0</v>
      </c>
      <c r="H13" s="33">
        <f t="shared" si="1"/>
        <v>0</v>
      </c>
      <c r="I13" s="33">
        <f t="shared" si="1"/>
        <v>0</v>
      </c>
      <c r="J13" s="33">
        <f t="shared" si="1"/>
        <v>0</v>
      </c>
      <c r="K13" s="33" t="e">
        <f t="shared" si="1"/>
        <v>#DIV/0!</v>
      </c>
      <c r="L13" s="33" t="e">
        <f t="shared" si="1"/>
        <v>#DIV/0!</v>
      </c>
      <c r="M13" s="33" t="e">
        <f t="shared" si="1"/>
        <v>#DIV/0!</v>
      </c>
      <c r="N13" s="33" t="e">
        <f t="shared" si="1"/>
        <v>#DIV/0!</v>
      </c>
      <c r="O13" s="33" t="e">
        <f t="shared" si="1"/>
        <v>#DIV/0!</v>
      </c>
      <c r="P13" s="33" t="e">
        <f t="shared" si="1"/>
        <v>#DIV/0!</v>
      </c>
      <c r="Q13" s="33" t="e">
        <f t="shared" si="1"/>
        <v>#DIV/0!</v>
      </c>
      <c r="R13" s="33" t="e">
        <f t="shared" si="1"/>
        <v>#DIV/0!</v>
      </c>
    </row>
    <row r="14" spans="1:19" x14ac:dyDescent="0.3">
      <c r="A14" t="s">
        <v>105</v>
      </c>
      <c r="B14" s="13">
        <f>100%-B13</f>
        <v>1</v>
      </c>
      <c r="C14" s="13">
        <f>100%-C13</f>
        <v>1</v>
      </c>
      <c r="D14" s="13">
        <f t="shared" ref="D14:R14" si="2">100%-D13</f>
        <v>1</v>
      </c>
      <c r="E14" s="13">
        <f t="shared" si="2"/>
        <v>1</v>
      </c>
      <c r="F14" s="13">
        <f t="shared" si="2"/>
        <v>1</v>
      </c>
      <c r="G14" s="13">
        <f t="shared" si="2"/>
        <v>1</v>
      </c>
      <c r="H14" s="13">
        <f t="shared" si="2"/>
        <v>1</v>
      </c>
      <c r="I14" s="13">
        <f t="shared" si="2"/>
        <v>1</v>
      </c>
      <c r="J14" s="13">
        <f t="shared" si="2"/>
        <v>1</v>
      </c>
      <c r="K14" s="13" t="e">
        <f t="shared" si="2"/>
        <v>#DIV/0!</v>
      </c>
      <c r="L14" s="13" t="e">
        <f t="shared" si="2"/>
        <v>#DIV/0!</v>
      </c>
      <c r="M14" s="13" t="e">
        <f t="shared" si="2"/>
        <v>#DIV/0!</v>
      </c>
      <c r="N14" s="13" t="e">
        <f t="shared" si="2"/>
        <v>#DIV/0!</v>
      </c>
      <c r="O14" s="13" t="e">
        <f t="shared" si="2"/>
        <v>#DIV/0!</v>
      </c>
      <c r="P14" s="13" t="e">
        <f t="shared" si="2"/>
        <v>#DIV/0!</v>
      </c>
      <c r="Q14" s="13" t="e">
        <f t="shared" si="2"/>
        <v>#DIV/0!</v>
      </c>
      <c r="R14" s="13" t="e">
        <f t="shared" si="2"/>
        <v>#DIV/0!</v>
      </c>
    </row>
    <row r="15" spans="1:19" x14ac:dyDescent="0.3">
      <c r="A15" t="s">
        <v>107</v>
      </c>
      <c r="B15" s="12">
        <f>HLOOKUP(B13,C13:R16,3)</f>
        <v>0</v>
      </c>
      <c r="C15" s="12">
        <f>COUNTIFS('Solution Category Requirements'!$A$22:$A$245,"&gt;"&amp;C12,'Solution Category Requirements'!$A$22:$A$245,"&lt;"&amp;D12,'Solution Category Requirements'!$D$22:$D$245,"Yes")/C17</f>
        <v>0</v>
      </c>
      <c r="D15" s="12">
        <f>COUNTIFS('Solution Category Requirements'!$A$22:$A$245,"&gt;"&amp;D12,'Solution Category Requirements'!$A$22:$A$245,"&lt;"&amp;E12,'Solution Category Requirements'!$D$22:$D$245,"Yes")/D17</f>
        <v>0</v>
      </c>
      <c r="E15" s="12">
        <f>COUNTIFS('Solution Category Requirements'!$A$22:$A$245,"&gt;"&amp;E12,'Solution Category Requirements'!$A$22:$A$245,"&lt;"&amp;F12,'Solution Category Requirements'!$D$22:$D$245,"Yes")/E17</f>
        <v>0</v>
      </c>
      <c r="F15" s="12">
        <f>COUNTIFS('Solution Category Requirements'!$A$22:$A$245,"&gt;"&amp;F12,'Solution Category Requirements'!$A$22:$A$245,"&lt;"&amp;G12,'Solution Category Requirements'!$D$22:$D$245,"Yes")/F17</f>
        <v>0</v>
      </c>
      <c r="G15" s="12">
        <f>COUNTIFS('Solution Category Requirements'!$A$22:$A$245,"&gt;"&amp;G12,'Solution Category Requirements'!$A$22:$A$245,"&lt;"&amp;H12,'Solution Category Requirements'!$D$22:$D$245,"Yes")/G17</f>
        <v>0</v>
      </c>
      <c r="H15" s="12">
        <f>COUNTIFS('Solution Category Requirements'!$A$22:$A$245,"&gt;"&amp;H12,'Solution Category Requirements'!$A$22:$A$245,"&lt;"&amp;I12,'Solution Category Requirements'!$D$22:$D$245,"Yes")/H17</f>
        <v>0</v>
      </c>
      <c r="I15" s="12">
        <f>COUNTIFS('Solution Category Requirements'!$A$22:$A$245,"&gt;"&amp;I12,'Solution Category Requirements'!$A$22:$A$245,"&lt;"&amp;J12,'Solution Category Requirements'!$D$22:$D$245,"Yes")/I17</f>
        <v>0</v>
      </c>
      <c r="J15" s="12">
        <f>COUNTIFS('Solution Category Requirements'!$A$22:$A$245,"&gt;"&amp;J12,'Solution Category Requirements'!$A$22:$A$245,"&lt;"&amp;K12,'Solution Category Requirements'!$D$22:$D$245,"Yes")/J17</f>
        <v>0</v>
      </c>
      <c r="K15" s="12" t="e">
        <f>COUNTIFS('Solution Category Requirements'!$A$22:$A$245,"&gt;"&amp;K12,'Solution Category Requirements'!$A$22:$A$245,"&lt;"&amp;L12,'Solution Category Requirements'!$D$22:$D$245,"Yes")/K17</f>
        <v>#DIV/0!</v>
      </c>
      <c r="L15" s="12" t="e">
        <f>COUNTIFS('Solution Category Requirements'!$A$22:$A$245,"&gt;"&amp;L12,'Solution Category Requirements'!$A$22:$A$245,"&lt;"&amp;M12,'Solution Category Requirements'!$D$22:$D$245,"Yes")/L17</f>
        <v>#DIV/0!</v>
      </c>
      <c r="M15" s="12" t="e">
        <f>COUNTIFS('Solution Category Requirements'!$A$22:$A$245,"&gt;"&amp;M12,'Solution Category Requirements'!$A$22:$A$245,"&lt;"&amp;N12,'Solution Category Requirements'!$D$22:$D$245,"Yes")/M17</f>
        <v>#DIV/0!</v>
      </c>
      <c r="N15" s="12" t="e">
        <f>COUNTIFS('Solution Category Requirements'!$A$22:$A$245,"&gt;"&amp;N12,'Solution Category Requirements'!$A$22:$A$245,"&lt;"&amp;O12,'Solution Category Requirements'!$D$22:$D$245,"Yes")/N17</f>
        <v>#DIV/0!</v>
      </c>
      <c r="O15" s="12" t="e">
        <f>COUNTIFS('Solution Category Requirements'!$A$22:$A$245,"&gt;"&amp;O12,'Solution Category Requirements'!$A$22:$A$245,"&lt;"&amp;P12,'Solution Category Requirements'!$D$22:$D$245,"Yes")/O17</f>
        <v>#DIV/0!</v>
      </c>
      <c r="P15" s="12" t="e">
        <f>COUNTIFS('Solution Category Requirements'!$A$22:$A$245,"&gt;"&amp;P12,'Solution Category Requirements'!$A$22:$A$245,"&lt;"&amp;Q12,'Solution Category Requirements'!$D$22:$D$245,"Yes")/P17</f>
        <v>#DIV/0!</v>
      </c>
      <c r="Q15" s="12" t="e">
        <f>COUNTIFS('Solution Category Requirements'!$A$22:$A$245,"&gt;"&amp;Q12,'Solution Category Requirements'!$A$22:$A$245,"&lt;"&amp;R12,'Solution Category Requirements'!$D$22:$D$245,"Yes")/Q17</f>
        <v>#DIV/0!</v>
      </c>
      <c r="R15" s="12" t="e">
        <f>COUNTIFS('Solution Category Requirements'!$A$22:$A$245,"&gt;"&amp;R12,'Solution Category Requirements'!$A$22:$A$245,"&lt;"&amp;S12,'Solution Category Requirements'!$D$22:$D$245,"Yes")/R17</f>
        <v>#DIV/0!</v>
      </c>
    </row>
    <row r="16" spans="1:19" x14ac:dyDescent="0.3">
      <c r="A16" t="s">
        <v>108</v>
      </c>
      <c r="B16" s="12">
        <f>HLOOKUP(B13,C13:R16,4)</f>
        <v>0</v>
      </c>
      <c r="C16" s="12">
        <f>COUNTIFS('Solution Category Requirements'!$A$22:$A$245,"&gt;"&amp;C12,'Solution Category Requirements'!$A$22:$A$245,"&lt;"&amp;D12,'Solution Category Requirements'!$D$22:$D$245,"No")/C17</f>
        <v>0</v>
      </c>
      <c r="D16" s="12">
        <f>COUNTIFS('Solution Category Requirements'!$A$22:$A$245,"&gt;"&amp;D12,'Solution Category Requirements'!$A$22:$A$245,"&lt;"&amp;E12,'Solution Category Requirements'!$D$22:$D$245,"No")/D17</f>
        <v>0</v>
      </c>
      <c r="E16" s="12">
        <f>COUNTIFS('Solution Category Requirements'!$A$22:$A$245,"&gt;"&amp;E12,'Solution Category Requirements'!$A$22:$A$245,"&lt;"&amp;F12,'Solution Category Requirements'!$D$22:$D$245,"No")/E17</f>
        <v>0</v>
      </c>
      <c r="F16" s="12">
        <f>COUNTIFS('Solution Category Requirements'!$A$22:$A$245,"&gt;"&amp;F12,'Solution Category Requirements'!$A$22:$A$245,"&lt;"&amp;G12,'Solution Category Requirements'!$D$22:$D$245,"No")/F17</f>
        <v>0</v>
      </c>
      <c r="G16" s="12">
        <f>COUNTIFS('Solution Category Requirements'!$A$22:$A$245,"&gt;"&amp;G12,'Solution Category Requirements'!$A$22:$A$245,"&lt;"&amp;H12,'Solution Category Requirements'!$D$22:$D$245,"No")/G17</f>
        <v>0</v>
      </c>
      <c r="H16" s="12">
        <f>COUNTIFS('Solution Category Requirements'!$A$22:$A$245,"&gt;"&amp;H12,'Solution Category Requirements'!$A$22:$A$245,"&lt;"&amp;I12,'Solution Category Requirements'!$D$22:$D$245,"No")/H17</f>
        <v>0</v>
      </c>
      <c r="I16" s="12">
        <f>COUNTIFS('Solution Category Requirements'!$A$22:$A$245,"&gt;"&amp;I12,'Solution Category Requirements'!$A$22:$A$245,"&lt;"&amp;J12,'Solution Category Requirements'!$D$22:$D$245,"No")/I17</f>
        <v>0</v>
      </c>
      <c r="J16" s="12">
        <f>COUNTIFS('Solution Category Requirements'!$A$22:$A$245,"&gt;"&amp;J12,'Solution Category Requirements'!$A$22:$A$245,"&lt;"&amp;K12,'Solution Category Requirements'!$D$22:$D$245,"No")/J17</f>
        <v>0</v>
      </c>
      <c r="K16" s="12" t="e">
        <f>COUNTIFS('Solution Category Requirements'!$A$22:$A$245,"&gt;"&amp;K12,'Solution Category Requirements'!$A$22:$A$245,"&lt;"&amp;L12,'Solution Category Requirements'!$D$22:$D$245,"No")/K17</f>
        <v>#DIV/0!</v>
      </c>
      <c r="L16" s="12" t="e">
        <f>COUNTIFS('Solution Category Requirements'!$A$22:$A$245,"&gt;"&amp;L12,'Solution Category Requirements'!$A$22:$A$245,"&lt;"&amp;M12,'Solution Category Requirements'!$D$22:$D$245,"No")/L17</f>
        <v>#DIV/0!</v>
      </c>
      <c r="M16" s="12" t="e">
        <f>COUNTIFS('Solution Category Requirements'!$A$22:$A$245,"&gt;"&amp;M12,'Solution Category Requirements'!$A$22:$A$245,"&lt;"&amp;N12,'Solution Category Requirements'!$D$22:$D$245,"No")/M17</f>
        <v>#DIV/0!</v>
      </c>
      <c r="N16" s="12" t="e">
        <f>COUNTIFS('Solution Category Requirements'!$A$22:$A$245,"&gt;"&amp;N12,'Solution Category Requirements'!$A$22:$A$245,"&lt;"&amp;O12,'Solution Category Requirements'!$D$22:$D$245,"No")/N17</f>
        <v>#DIV/0!</v>
      </c>
      <c r="O16" s="12" t="e">
        <f>COUNTIFS('Solution Category Requirements'!$A$22:$A$245,"&gt;"&amp;O12,'Solution Category Requirements'!$A$22:$A$245,"&lt;"&amp;P12,'Solution Category Requirements'!$D$22:$D$245,"No")/O17</f>
        <v>#DIV/0!</v>
      </c>
      <c r="P16" s="12" t="e">
        <f>COUNTIFS('Solution Category Requirements'!$A$22:$A$245,"&gt;"&amp;P12,'Solution Category Requirements'!$A$22:$A$245,"&lt;"&amp;Q12,'Solution Category Requirements'!$D$22:$D$245,"No")/P17</f>
        <v>#DIV/0!</v>
      </c>
      <c r="Q16" s="12" t="e">
        <f>COUNTIFS('Solution Category Requirements'!$A$22:$A$245,"&gt;"&amp;Q12,'Solution Category Requirements'!$A$22:$A$245,"&lt;"&amp;R12,'Solution Category Requirements'!$D$22:$D$245,"No")/Q17</f>
        <v>#DIV/0!</v>
      </c>
      <c r="R16" s="12" t="e">
        <f>COUNTIFS('Solution Category Requirements'!$A$22:$A$245,"&gt;"&amp;R12,'Solution Category Requirements'!$A$22:$A$245,"&lt;"&amp;S12,'Solution Category Requirements'!$D$22:$D$245,"No")/R17</f>
        <v>#DIV/0!</v>
      </c>
    </row>
    <row r="17" spans="1:20" x14ac:dyDescent="0.3">
      <c r="A17" t="s">
        <v>112</v>
      </c>
      <c r="B17" s="12"/>
      <c r="C17" s="34">
        <f>COUNTIFS('Solution Category Requirements'!$A$24:$A$373,"&gt;"&amp;C12,'Solution Category Requirements'!$A$24:$A$373,"&lt;"&amp;D12)</f>
        <v>13</v>
      </c>
      <c r="D17" s="34">
        <f>COUNTIFS('Solution Category Requirements'!$A$24:$A$373,"&gt;"&amp;D12,'Solution Category Requirements'!$A$24:$A$373,"&lt;"&amp;E12)</f>
        <v>7</v>
      </c>
      <c r="E17" s="34">
        <f>COUNTIFS('Solution Category Requirements'!$A$24:$A$373,"&gt;"&amp;E12,'Solution Category Requirements'!$A$24:$A$373,"&lt;"&amp;F12)</f>
        <v>4</v>
      </c>
      <c r="F17" s="34">
        <f>COUNTIFS('Solution Category Requirements'!$A$24:$A$373,"&gt;"&amp;F12,'Solution Category Requirements'!$A$24:$A$373,"&lt;"&amp;G12)</f>
        <v>7</v>
      </c>
      <c r="G17" s="34">
        <f>COUNTIFS('Solution Category Requirements'!$A$24:$A$373,"&gt;"&amp;G12,'Solution Category Requirements'!$A$24:$A$373,"&lt;"&amp;H12)</f>
        <v>1</v>
      </c>
      <c r="H17" s="34">
        <f>COUNTIFS('Solution Category Requirements'!$A$24:$A$373,"&gt;"&amp;H12,'Solution Category Requirements'!$A$24:$A$373,"&lt;"&amp;I12)</f>
        <v>4</v>
      </c>
      <c r="I17" s="34">
        <f>COUNTIFS('Solution Category Requirements'!$A$24:$A$373,"&gt;"&amp;I12,'Solution Category Requirements'!$A$24:$A$373,"&lt;"&amp;J12)</f>
        <v>4</v>
      </c>
      <c r="J17" s="34">
        <f>COUNTIFS('Solution Category Requirements'!$A$24:$A$373,"&gt;"&amp;J12,'Solution Category Requirements'!$A$24:$A$373,"&lt;"&amp;K12)</f>
        <v>7</v>
      </c>
      <c r="K17" s="34">
        <f>COUNTIFS('Solution Category Requirements'!$A$24:$A$373,"&gt;"&amp;K12,'Solution Category Requirements'!$A$24:$A$373,"&lt;"&amp;L12)</f>
        <v>0</v>
      </c>
      <c r="L17" s="34">
        <f>COUNTIFS('Solution Category Requirements'!$A$24:$A$373,"&gt;"&amp;L12,'Solution Category Requirements'!$A$24:$A$373,"&lt;"&amp;M12)</f>
        <v>0</v>
      </c>
      <c r="M17" s="34">
        <f>COUNTIFS('Solution Category Requirements'!$A$24:$A$373,"&gt;"&amp;M12,'Solution Category Requirements'!$A$24:$A$373,"&lt;"&amp;N12)</f>
        <v>0</v>
      </c>
      <c r="N17" s="34">
        <f>COUNTIFS('Solution Category Requirements'!$A$24:$A$373,"&gt;"&amp;N12,'Solution Category Requirements'!$A$24:$A$373,"&lt;"&amp;O12)</f>
        <v>0</v>
      </c>
      <c r="O17" s="34">
        <f>COUNTIFS('Solution Category Requirements'!$A$24:$A$373,"&gt;"&amp;O12,'Solution Category Requirements'!$A$24:$A$373,"&lt;"&amp;P12)</f>
        <v>0</v>
      </c>
      <c r="P17" s="34">
        <f>COUNTIFS('Solution Category Requirements'!$A$24:$A$373,"&gt;"&amp;P12,'Solution Category Requirements'!$A$24:$A$373,"&lt;"&amp;Q12)</f>
        <v>0</v>
      </c>
      <c r="Q17" s="34">
        <f>COUNTIFS('Solution Category Requirements'!$A$24:$A$373,"&gt;"&amp;Q12,'Solution Category Requirements'!$A$24:$A$373,"&lt;"&amp;R12)</f>
        <v>0</v>
      </c>
      <c r="R17" s="34">
        <f>COUNTIFS('Solution Category Requirements'!$A$24:$A$373,"&gt;"&amp;R12,'Solution Category Requirements'!$A$24:$A$373,"&lt;"&amp;S12)</f>
        <v>0</v>
      </c>
    </row>
    <row r="19" spans="1:20" x14ac:dyDescent="0.3">
      <c r="A19" t="s">
        <v>113</v>
      </c>
      <c r="C19" s="45">
        <f>MATCH(D12,'Solution Category Requirements'!$A$21:$A$373,0)-MATCH(C12,'Solution Category Requirements'!$A$21:$A$373,0)-1</f>
        <v>13</v>
      </c>
      <c r="D19" s="45">
        <f>MATCH(E12,'Solution Category Requirements'!$A$20:$A$373,0)-MATCH(D12,'Solution Category Requirements'!$A$20:$A$373,0)-1</f>
        <v>7</v>
      </c>
      <c r="E19" s="45">
        <f>MATCH(F12,'Solution Category Requirements'!$A$22:$A$373,0)-MATCH(E12,'Solution Category Requirements'!$A$22:$A$373,0)-1</f>
        <v>4</v>
      </c>
      <c r="F19" s="45">
        <f>MATCH(G12,'Solution Category Requirements'!$A$22:$A$373,0)-MATCH(F12,'Solution Category Requirements'!$A$22:$A$373,0)-1</f>
        <v>7</v>
      </c>
      <c r="G19" s="45">
        <f>MATCH(H12,'Solution Category Requirements'!$A$22:$A$373,0)-MATCH(G12,'Solution Category Requirements'!$A$22:$A$373,0)-1</f>
        <v>1</v>
      </c>
      <c r="H19" s="45">
        <f>MATCH(I12,'Solution Category Requirements'!$A$22:$A$373,0)-MATCH(H12,'Solution Category Requirements'!$A$22:$A$373,0)-1</f>
        <v>4</v>
      </c>
      <c r="I19" s="45">
        <f>MATCH(J12,'Solution Category Requirements'!$A$22:$A$373,0)-MATCH(I12,'Solution Category Requirements'!$A$22:$A$373,0)-1</f>
        <v>4</v>
      </c>
      <c r="J19" s="45" t="e">
        <f>MATCH(K12,'Solution Category Requirements'!$A$22:$A$373,0)-MATCH(J12,'Solution Category Requirements'!$A$22:$A$373,0)-1</f>
        <v>#N/A</v>
      </c>
      <c r="K19" s="45" t="e">
        <f>MATCH(L12,'Solution Category Requirements'!$A$22:$A$373,0)-MATCH(K12,'Solution Category Requirements'!$A$22:$A$373,0)-1</f>
        <v>#N/A</v>
      </c>
      <c r="L19" s="45" t="e">
        <f>MATCH(M12,'Solution Category Requirements'!$A$22:$A$373,0)-MATCH(L12,'Solution Category Requirements'!$A$22:$A$373,0)-1</f>
        <v>#N/A</v>
      </c>
      <c r="M19" s="45" t="e">
        <f>MATCH(N12,'Solution Category Requirements'!$A$22:$A$373,0)-MATCH(M12,'Solution Category Requirements'!$A$22:$A$373,0)-1</f>
        <v>#N/A</v>
      </c>
      <c r="N19" s="45" t="e">
        <f>MATCH(O12,'Solution Category Requirements'!$A$23:$A$373,0)-MATCH(N12,'Solution Category Requirements'!$A$23:$A$373,0)-1</f>
        <v>#N/A</v>
      </c>
      <c r="O19" s="45" t="e">
        <f>MATCH(P12,'Solution Category Requirements'!$A$24:$A$373,0)-MATCH(O12,'Solution Category Requirements'!$A$24:$A$373,0)-1</f>
        <v>#N/A</v>
      </c>
      <c r="P19" s="45" t="e">
        <f>MATCH(Q12,'Solution Category Requirements'!$A$25:$A$373,0)-MATCH(P12,'Solution Category Requirements'!$A$25:$A$373,0)-1</f>
        <v>#N/A</v>
      </c>
      <c r="Q19" s="45" t="e">
        <f>MATCH(R12,'Solution Category Requirements'!$A$26:$A$373,0)-MATCH(Q12,'Solution Category Requirements'!$A$26:$A$373,0)-1</f>
        <v>#N/A</v>
      </c>
      <c r="R19" s="45" t="e">
        <f>MATCH(S12,'Solution Category Requirements'!$A$27:$A$373,0)-MATCH(R12,'Solution Category Requirements'!$A$27:$A$373,0)-1</f>
        <v>#N/A</v>
      </c>
      <c r="T19" t="s">
        <v>114</v>
      </c>
    </row>
    <row r="20" spans="1:20" x14ac:dyDescent="0.3">
      <c r="T20" t="s">
        <v>115</v>
      </c>
    </row>
    <row r="21" spans="1:20" x14ac:dyDescent="0.3">
      <c r="A21" t="s">
        <v>116</v>
      </c>
    </row>
    <row r="22" spans="1:20" x14ac:dyDescent="0.3">
      <c r="B22" t="s">
        <v>5</v>
      </c>
      <c r="C22" t="s">
        <v>117</v>
      </c>
      <c r="D22" t="s">
        <v>118</v>
      </c>
      <c r="E22" t="s">
        <v>119</v>
      </c>
    </row>
    <row r="23" spans="1:20" x14ac:dyDescent="0.3">
      <c r="A23" t="s">
        <v>120</v>
      </c>
      <c r="B23">
        <f>'General Assessment'!A7</f>
        <v>0</v>
      </c>
      <c r="C23">
        <f>'Solution Category Requirements'!A10</f>
        <v>0</v>
      </c>
    </row>
    <row r="24" spans="1:20" x14ac:dyDescent="0.3">
      <c r="A24" t="s">
        <v>121</v>
      </c>
      <c r="B24">
        <f>'General Assessment'!A8</f>
        <v>0</v>
      </c>
      <c r="C24">
        <f>'Solution Category Requirements'!A11</f>
        <v>0</v>
      </c>
      <c r="D24">
        <f>J3</f>
        <v>5</v>
      </c>
    </row>
    <row r="25" spans="1:20" x14ac:dyDescent="0.3">
      <c r="A25" t="s">
        <v>119</v>
      </c>
      <c r="B25">
        <f>SUM(B23:B24)</f>
        <v>0</v>
      </c>
      <c r="C25">
        <f>SUM(C23:C24)</f>
        <v>0</v>
      </c>
      <c r="D25">
        <f>SUM(D23:D24)</f>
        <v>5</v>
      </c>
      <c r="E25">
        <f>SUM(B25:D25)</f>
        <v>5</v>
      </c>
    </row>
    <row r="29" spans="1:20" x14ac:dyDescent="0.3">
      <c r="A29" s="17" t="str">
        <f>IF(AND(N2=100%,E25=0),"Proceed","Do not submit")</f>
        <v>Do not submit</v>
      </c>
    </row>
  </sheetData>
  <conditionalFormatting sqref="C19:R19">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activeCell="D6" sqref="D6"/>
    </sheetView>
  </sheetViews>
  <sheetFormatPr defaultRowHeight="14.4" x14ac:dyDescent="0.3"/>
  <cols>
    <col min="1" max="1" width="55.44140625" bestFit="1" customWidth="1"/>
    <col min="2" max="2" width="36.77734375" customWidth="1"/>
    <col min="3" max="3" width="33" customWidth="1"/>
  </cols>
  <sheetData>
    <row r="1" spans="1:6" x14ac:dyDescent="0.3">
      <c r="A1" s="22" t="s">
        <v>122</v>
      </c>
      <c r="F1">
        <v>0</v>
      </c>
    </row>
    <row r="2" spans="1:6" x14ac:dyDescent="0.3">
      <c r="F2">
        <v>1</v>
      </c>
    </row>
    <row r="3" spans="1:6" x14ac:dyDescent="0.3">
      <c r="A3" t="s">
        <v>137</v>
      </c>
      <c r="B3" t="s">
        <v>126</v>
      </c>
      <c r="C3" t="s">
        <v>127</v>
      </c>
      <c r="F3">
        <v>2</v>
      </c>
    </row>
    <row r="4" spans="1:6" x14ac:dyDescent="0.3">
      <c r="A4" t="s">
        <v>138</v>
      </c>
      <c r="B4" t="s">
        <v>123</v>
      </c>
      <c r="C4" t="s">
        <v>124</v>
      </c>
      <c r="D4" t="s">
        <v>128</v>
      </c>
      <c r="F4">
        <v>3</v>
      </c>
    </row>
    <row r="5" spans="1:6" x14ac:dyDescent="0.3">
      <c r="A5" t="s">
        <v>139</v>
      </c>
      <c r="B5" t="s">
        <v>140</v>
      </c>
      <c r="C5" t="s">
        <v>125</v>
      </c>
      <c r="F5">
        <v>4</v>
      </c>
    </row>
    <row r="6" spans="1:6" x14ac:dyDescent="0.3">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D1F16822-7D3F-446D-ACF6-5070E0349216}"/>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J26" sqref="J26"/>
    </sheetView>
  </sheetViews>
  <sheetFormatPr defaultColWidth="9.21875" defaultRowHeight="14.4" x14ac:dyDescent="0.3"/>
  <cols>
    <col min="1" max="1" width="14.77734375" style="1" customWidth="1"/>
    <col min="2" max="16384" width="9.21875" style="1"/>
  </cols>
  <sheetData>
    <row r="1" spans="1:1" x14ac:dyDescent="0.3">
      <c r="A1" s="1" t="s">
        <v>129</v>
      </c>
    </row>
    <row r="2" spans="1:1" x14ac:dyDescent="0.3">
      <c r="A2" s="1" t="s">
        <v>107</v>
      </c>
    </row>
    <row r="3" spans="1:1" x14ac:dyDescent="0.3">
      <c r="A3" s="1" t="s">
        <v>108</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93BB2C-9572-4052-B0A1-88BE5C0BA4EF}">
  <ds:schemaRefs>
    <ds:schemaRef ds:uri="http://schemas.microsoft.com/office/2006/documentManagement/types"/>
    <ds:schemaRef ds:uri="http://schemas.microsoft.com/office/infopath/2007/PartnerControls"/>
    <ds:schemaRef ds:uri="http://www.w3.org/XML/1998/namespace"/>
    <ds:schemaRef ds:uri="388bccd0-021a-467f-a5da-ec7dfa5bc485"/>
    <ds:schemaRef ds:uri="http://schemas.openxmlformats.org/package/2006/metadata/core-properties"/>
    <ds:schemaRef ds:uri="http://schemas.microsoft.com/office/2006/metadata/properties"/>
    <ds:schemaRef ds:uri="http://purl.org/dc/dcmitype/"/>
    <ds:schemaRef ds:uri="http://purl.org/dc/terms/"/>
    <ds:schemaRef ds:uri="http://purl.org/dc/elements/1.1/"/>
  </ds:schemaRefs>
</ds:datastoreItem>
</file>

<file path=customXml/itemProps2.xml><?xml version="1.0" encoding="utf-8"?>
<ds:datastoreItem xmlns:ds="http://schemas.openxmlformats.org/officeDocument/2006/customXml" ds:itemID="{CF691466-BBB4-45BD-844A-40D44A631740}">
  <ds:schemaRefs>
    <ds:schemaRef ds:uri="http://schemas.microsoft.com/sharepoint/v3/contenttype/forms"/>
  </ds:schemaRefs>
</ds:datastoreItem>
</file>

<file path=customXml/itemProps3.xml><?xml version="1.0" encoding="utf-8"?>
<ds:datastoreItem xmlns:ds="http://schemas.openxmlformats.org/officeDocument/2006/customXml" ds:itemID="{A542FFC6-30A9-4DF2-9665-9277EC1ACD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JS ONG (IMDA)</cp:lastModifiedBy>
  <cp:revision/>
  <dcterms:created xsi:type="dcterms:W3CDTF">2023-12-13T06:24:13Z</dcterms:created>
  <dcterms:modified xsi:type="dcterms:W3CDTF">2025-04-21T02:15:29Z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