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29 Aug 2025/"/>
    </mc:Choice>
  </mc:AlternateContent>
  <xr:revisionPtr revIDLastSave="0" documentId="13_ncr:1_{463DF234-E871-40D6-B9B9-BBD26D31662D}" xr6:coauthVersionLast="47" xr6:coauthVersionMax="47" xr10:uidLastSave="{00000000-0000-0000-0000-000000000000}"/>
  <workbookProtection workbookAlgorithmName="SHA-512" workbookHashValue="fFeQS5ETfZLWpLiK3S8pw69//0R8UhmXR1mMlSv6Egkm5hyERSWClz4mrmIB2thPP8POkDgQofHiRP29cbbm5A==" workbookSaltValue="BrB1Bocyca/QRnDv+upkWw==" workbookSpinCount="100000" lockStructure="1"/>
  <bookViews>
    <workbookView xWindow="-110" yWindow="-110" windowWidth="19420" windowHeight="12300" tabRatio="730" activeTab="2"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A11" i="7" a="1"/>
  <c r="A11" i="7" s="1"/>
  <c r="D6" i="17"/>
  <c r="B14" i="16" s="1"/>
  <c r="C6" i="17"/>
  <c r="B6" i="17"/>
  <c r="A6" i="17"/>
  <c r="B5" i="8"/>
  <c r="B4" i="8"/>
  <c r="B2" i="8"/>
  <c r="A18" i="7" l="1"/>
  <c r="A19" i="7" l="1"/>
  <c r="A20" i="7" s="1"/>
  <c r="A21" i="7" s="1"/>
  <c r="A22" i="7" s="1"/>
  <c r="A23" i="7" s="1"/>
  <c r="A24" i="7" s="1"/>
  <c r="A25" i="7" s="1"/>
  <c r="A26" i="7" s="1"/>
  <c r="A27" i="7" s="1"/>
  <c r="A28" i="7" s="1"/>
  <c r="A29" i="7" s="1"/>
  <c r="A30" i="7" s="1"/>
  <c r="C16" i="15"/>
  <c r="C2" i="16"/>
  <c r="C1" i="16"/>
  <c r="M19" i="8" l="1"/>
  <c r="L19" i="8"/>
  <c r="J19" i="8"/>
  <c r="I19" i="8"/>
  <c r="Q19" i="8"/>
  <c r="P19" i="8"/>
  <c r="N19" i="8"/>
  <c r="G19" i="8"/>
  <c r="F19" i="8"/>
  <c r="E19" i="8"/>
  <c r="R19" i="8"/>
  <c r="D19" i="8"/>
  <c r="K19" i="8"/>
  <c r="O19" i="8"/>
  <c r="H19" i="8"/>
  <c r="J2" i="8"/>
  <c r="J3" i="8" l="1"/>
  <c r="D24" i="8" s="1"/>
  <c r="D25" i="8" s="1"/>
  <c r="I2" i="8"/>
  <c r="I3" i="8" s="1"/>
  <c r="B8" i="2" l="1"/>
  <c r="C13" i="15" l="1"/>
  <c r="C10" i="15"/>
  <c r="C2" i="15"/>
  <c r="C1" i="15"/>
  <c r="E2" i="7"/>
  <c r="E2" i="2"/>
  <c r="B23" i="8" l="1"/>
  <c r="E1" i="7"/>
  <c r="D17" i="8" l="1"/>
  <c r="E17" i="8"/>
  <c r="F17" i="8"/>
  <c r="G17" i="8"/>
  <c r="H17" i="8"/>
  <c r="I17" i="8"/>
  <c r="J17" i="8"/>
  <c r="K17" i="8"/>
  <c r="L17" i="8"/>
  <c r="M17" i="8"/>
  <c r="N17" i="8"/>
  <c r="O17" i="8"/>
  <c r="P17" i="8"/>
  <c r="Q17" i="8"/>
  <c r="R17" i="8"/>
  <c r="C17" i="8"/>
  <c r="C24" i="8"/>
  <c r="B24" i="8"/>
  <c r="B25" i="8" s="1"/>
  <c r="J16" i="8" l="1"/>
  <c r="J15" i="8"/>
  <c r="J13" i="8" s="1"/>
  <c r="J14" i="8" s="1"/>
  <c r="I15" i="8"/>
  <c r="I13" i="8" s="1"/>
  <c r="I14" i="8" s="1"/>
  <c r="I16" i="8"/>
  <c r="L16" i="8"/>
  <c r="L15" i="8"/>
  <c r="L13" i="8" s="1"/>
  <c r="L14" i="8" s="1"/>
  <c r="C16" i="8"/>
  <c r="C15" i="8"/>
  <c r="R15" i="8"/>
  <c r="R13" i="8" s="1"/>
  <c r="R14" i="8" s="1"/>
  <c r="R16" i="8"/>
  <c r="P16" i="8"/>
  <c r="P15" i="8"/>
  <c r="P13" i="8" s="1"/>
  <c r="P14" i="8" s="1"/>
  <c r="O16" i="8"/>
  <c r="O15" i="8"/>
  <c r="O13" i="8" s="1"/>
  <c r="O14" i="8" s="1"/>
  <c r="G16" i="8"/>
  <c r="G15" i="8"/>
  <c r="G13" i="8" s="1"/>
  <c r="G14" i="8" s="1"/>
  <c r="N16" i="8"/>
  <c r="N15" i="8"/>
  <c r="N13" i="8" s="1"/>
  <c r="N14" i="8" s="1"/>
  <c r="F16" i="8"/>
  <c r="F15" i="8"/>
  <c r="F13" i="8" s="1"/>
  <c r="F14" i="8" s="1"/>
  <c r="D16" i="8"/>
  <c r="D15" i="8"/>
  <c r="K15" i="8"/>
  <c r="K13" i="8" s="1"/>
  <c r="K14" i="8" s="1"/>
  <c r="K16" i="8"/>
  <c r="Q15" i="8"/>
  <c r="Q13" i="8" s="1"/>
  <c r="Q14" i="8" s="1"/>
  <c r="Q16" i="8"/>
  <c r="H16" i="8"/>
  <c r="H15" i="8"/>
  <c r="H13" i="8" s="1"/>
  <c r="H14" i="8" s="1"/>
  <c r="M16" i="8"/>
  <c r="M15" i="8"/>
  <c r="M13" i="8" s="1"/>
  <c r="M14" i="8" s="1"/>
  <c r="E16" i="8"/>
  <c r="E15" i="8"/>
  <c r="E13" i="8" s="1"/>
  <c r="E14" i="8" s="1"/>
  <c r="C19" i="8"/>
  <c r="D13" i="8" l="1"/>
  <c r="D14" i="8" s="1"/>
  <c r="C13" i="8"/>
  <c r="C14" i="8" s="1"/>
  <c r="A10" i="7" l="1"/>
  <c r="B13" i="8" a="1"/>
  <c r="B13" i="8" s="1"/>
  <c r="B3" i="8"/>
  <c r="E1" i="2"/>
  <c r="F2" i="8" l="1"/>
  <c r="N2" i="8" s="1"/>
  <c r="B15" i="8"/>
  <c r="F4" i="8" s="1"/>
  <c r="B14" i="8"/>
  <c r="F3" i="8" s="1"/>
  <c r="N3" i="8" s="1"/>
  <c r="B16" i="8"/>
  <c r="F5" i="8" s="1"/>
  <c r="C23" i="8"/>
  <c r="C25" i="8" s="1"/>
  <c r="E25" i="8" s="1"/>
  <c r="B11" i="7"/>
  <c r="B10" i="7"/>
  <c r="A29" i="8" l="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<sst xmlns="http://schemas.openxmlformats.org/spreadsheetml/2006/main" count="193" uniqueCount="117">
  <si>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</si>
  <si>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</si>
  <si>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</si>
  <si>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</si>
  <si>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</si>
  <si>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</si>
  <si>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</si>
  <si>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</si>
  <si>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</si>
  <si>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</si>
  <si>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</si>
  <si>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</si>
  <si>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</si>
  <si>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</si>
  <si>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</si>
  <si>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</si>
  <si>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</si>
  <si>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</si>
  <si>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</si>
  <si>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</si>
  <si>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</si>
  <si>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</si>
  <si>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</si>
  <si>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</si>
  <si>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No</t>
  </si>
  <si>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</si>
  <si>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</si>
  <si>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</si>
  <si>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Return to the top</t>
  </si>
  <si>
    <t>Yes</t>
  </si>
  <si>
    <t>Preferred</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</si>
  <si>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</si>
  <si>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</si>
  <si>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</si>
  <si>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</si>
  <si>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</si>
  <si>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</si>
  <si>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</si>
  <si>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</si>
  <si>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</si>
  <si>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</si>
  <si>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</si>
  <si>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</si>
  <si>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</si>
  <si>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</si>
  <si>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</si>
  <si>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</si>
  <si>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</si>
  <si>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</si>
  <si>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</si>
  <si>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</si>
  <si>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No of requirements</t>
  </si>
  <si>
    <t>IF(OR('General Assessment'!B11="&lt;Enter your company name&gt; ",'General Assessment'!B11="&lt;Enter solution name&gt;"),1,"")</t>
  </si>
  <si>
    <t>Response Status for Solution Category</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</si>
  <si>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</si>
  <si>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</si>
  <si>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</si>
  <si>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</si>
  <si>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</si>
  <si>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</si>
  <si>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</si>
  <si>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</si>
  <si>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</si>
  <si>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</si>
  <si>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</si>
  <si>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</si>
  <si>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</si>
  <si>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</si>
  <si>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</si>
  <si>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</si>
  <si>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</si>
  <si>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</si>
  <si>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r>
      <rPr>
        <b/>
        <sz val="11"/>
        <color theme="1"/>
        <rFont val="Calibri"/>
        <family val="2"/>
        <scheme val="minor"/>
      </rPr>
      <t>Solution Category:</t>
    </r>
    <r>
      <rPr>
        <sz val="11"/>
        <color theme="1"/>
        <rFont val="Calibri"/>
        <family val="2"/>
        <scheme val="minor"/>
      </rPr>
      <t xml:space="preserve"> Connected Business Suite
</t>
    </r>
    <r>
      <rPr>
        <b/>
        <sz val="11"/>
        <color theme="1"/>
        <rFont val="Calibri"/>
        <family val="2"/>
        <scheme val="minor"/>
      </rPr>
      <t xml:space="preserve">Solution Category Description: </t>
    </r>
    <r>
      <rPr>
        <sz val="11"/>
        <color theme="1"/>
        <rFont val="Calibri"/>
        <family val="2"/>
        <scheme val="minor"/>
      </rPr>
      <t>The Connected business suite integrates the solutions for F&amp;B companies’ front-of-house and back-of-house operations, and also connects with other entities across value chains.</t>
    </r>
  </si>
  <si>
    <t>Can your solution allow for cloud based, mobile based and/or web-based usage?</t>
  </si>
  <si>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t>
  </si>
  <si>
    <r>
      <rPr>
        <b/>
        <u/>
        <sz val="11"/>
        <color theme="1"/>
        <rFont val="Calibri"/>
        <family val="2"/>
        <scheme val="minor"/>
      </rPr>
      <t xml:space="preserve">Digital ordering and payment </t>
    </r>
    <r>
      <rPr>
        <sz val="11"/>
        <color theme="1"/>
        <rFont val="Calibri"/>
        <family val="2"/>
        <scheme val="minor"/>
      </rPr>
      <t xml:space="preserve">
Does your solution allow customers to
(i) view the food menu to place orders, 
(ii) self-order for dine-in and/or takeaway, 
(iii) make secured e-payment* (credit card, PayNow or equivalent) directly via the app/ website, and  
(iv) receive e-receipts?
*Customers are encouraged to make e-payment via the app/ website during bill settlement.
Note: All hardware, POS software, kitchen management modules, kitchen display solutions,  e-commerce sites/ integration to e-commerce sites, e-waiter, e-menu, automated reservation, and queue management are not supported.</t>
    </r>
  </si>
  <si>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
Please fill up this file [Sample Annex 3 - Food Services.xlxs] and submit it under "Other supporting documents". Delete this file [Sample Annex 3 - Food Services.xlxs] from this worksheet before saving and uploading this document.</t>
  </si>
  <si>
    <r>
      <rPr>
        <b/>
        <u/>
        <sz val="11"/>
        <color theme="1"/>
        <rFont val="Calibri"/>
        <family val="2"/>
        <scheme val="minor"/>
      </rPr>
      <t>Food Menu Module</t>
    </r>
    <r>
      <rPr>
        <sz val="11"/>
        <color theme="1"/>
        <rFont val="Calibri"/>
        <family val="2"/>
        <scheme val="minor"/>
      </rPr>
      <t xml:space="preserve">
Does your solution include a food menu module that allows F&amp;B operators to manage food menus?</t>
    </r>
  </si>
  <si>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t>
  </si>
  <si>
    <r>
      <rPr>
        <b/>
        <u/>
        <sz val="11"/>
        <color theme="1"/>
        <rFont val="Calibri"/>
        <family val="2"/>
        <scheme val="minor"/>
      </rPr>
      <t>Promotion and Upselling Module</t>
    </r>
    <r>
      <rPr>
        <sz val="11"/>
        <color theme="1"/>
        <rFont val="Calibri"/>
        <family val="2"/>
        <scheme val="minor"/>
      </rPr>
      <t xml:space="preserve">
Does your solution include a promotion and upselling module that allows F&amp;B operators to 
(i) create promotions, and 
(ii) upsell food items through recommendation based on promotions available, related food items or aggregated order trends?</t>
    </r>
  </si>
  <si>
    <r>
      <rPr>
        <b/>
        <u/>
        <sz val="11"/>
        <color theme="1"/>
        <rFont val="Calibri"/>
        <family val="2"/>
        <scheme val="minor"/>
      </rPr>
      <t>Customer Management Module</t>
    </r>
    <r>
      <rPr>
        <sz val="11"/>
        <color theme="1"/>
        <rFont val="Calibri"/>
        <family val="2"/>
        <scheme val="minor"/>
      </rPr>
      <t xml:space="preserve">
Does your solution allow F&amp;B operators to collect and assess customer data such as customer profile, purchase history, reward/loyalty points etc? Please indicate all the features of this module.</t>
    </r>
  </si>
  <si>
    <r>
      <rPr>
        <b/>
        <u/>
        <sz val="11"/>
        <color theme="1"/>
        <rFont val="Calibri"/>
        <family val="2"/>
        <scheme val="minor"/>
      </rPr>
      <t xml:space="preserve">Business analytics </t>
    </r>
    <r>
      <rPr>
        <sz val="11"/>
        <color theme="1"/>
        <rFont val="Calibri"/>
        <family val="2"/>
        <scheme val="minor"/>
      </rPr>
      <t xml:space="preserve">
iI Does your solution consolidate customer and sales data from all sales channels?
ii) Does your solution generate dashboards, reports and/or insights? i.e. A business analytics module that analyses data collected from the digital ordering and payment and customer management modules, inventory and procurement sales, and provides F&amp;B operators with insights on consumption behaviour etc. to support activities such as upselling, menu planning, human resource scheduling, and cost control. 
Please list all the dashboard and reports and/or insights available. </t>
    </r>
  </si>
  <si>
    <t xml:space="preserve">&lt;Please fill up this cell by describing how your solution can meet the solution criteria in this row.
Provide screenshots in a word document named "Food Services Screenshots.doc" and label/reference to the serial number of this row. Submit this document in your online submission.&gt;
</t>
  </si>
  <si>
    <r>
      <rPr>
        <b/>
        <u/>
        <sz val="11"/>
        <color theme="1"/>
        <rFont val="Calibri"/>
        <family val="2"/>
        <scheme val="minor"/>
      </rPr>
      <t xml:space="preserve">ii) Integration to accounting management solution </t>
    </r>
    <r>
      <rPr>
        <sz val="11"/>
        <color theme="1"/>
        <rFont val="Calibri"/>
        <family val="2"/>
        <scheme val="minor"/>
      </rPr>
      <t xml:space="preserve">
Does your solution integrate with at least one 3rd party cloud accounting management solution such as but not limited to Xero, Quickbook Online, Financio? Please specify the accounting solution(s) that your solution can integrate with. Such integration must minimally cover the syncing of daily sales and expenses.
</t>
    </r>
    <r>
      <rPr>
        <i/>
        <sz val="11"/>
        <color theme="1"/>
        <rFont val="Calibri"/>
        <family val="2"/>
        <scheme val="minor"/>
      </rPr>
      <t>Note: Only off the shelf integration to a 3rd party cloud accounting management solution will be supported. The development of new accounting solutions will not be supported.</t>
    </r>
    <r>
      <rPr>
        <sz val="11"/>
        <color theme="1"/>
        <rFont val="Calibri"/>
        <family val="2"/>
        <scheme val="minor"/>
      </rPr>
      <t xml:space="preserve"> </t>
    </r>
  </si>
  <si>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
List the accounting management solution that your solution can integrate with</t>
  </si>
  <si>
    <r>
      <rPr>
        <b/>
        <u/>
        <sz val="11"/>
        <color theme="1"/>
        <rFont val="Calibri"/>
        <family val="2"/>
        <scheme val="minor"/>
      </rPr>
      <t>iii) Integration to food delivery platform</t>
    </r>
    <r>
      <rPr>
        <sz val="11"/>
        <color theme="1"/>
        <rFont val="Calibri"/>
        <family val="2"/>
        <scheme val="minor"/>
      </rPr>
      <t xml:space="preserve">
Does your solution integrate with food delivery platform(s) such as but not limited to Grabfood, Deliveroo and Food Panda. Please specify the food delivery platform(s) that your solution can integrate with.
</t>
    </r>
    <r>
      <rPr>
        <i/>
        <sz val="11"/>
        <color theme="1"/>
        <rFont val="Calibri"/>
        <family val="2"/>
        <scheme val="minor"/>
      </rPr>
      <t>Note: Only off the shelf integration to a food delivery platform(s) will be supported. New development is not supported.</t>
    </r>
    <r>
      <rPr>
        <sz val="11"/>
        <color theme="1"/>
        <rFont val="Calibri"/>
        <family val="2"/>
        <scheme val="minor"/>
      </rPr>
      <t xml:space="preserve"> </t>
    </r>
  </si>
  <si>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
List the food delivery platform that your solution can integrate with</t>
  </si>
  <si>
    <r>
      <rPr>
        <b/>
        <u/>
        <sz val="11"/>
        <color theme="1"/>
        <rFont val="Calibri"/>
        <family val="2"/>
        <scheme val="minor"/>
      </rPr>
      <t>Integration to Human Resource Management System (HRMS)</t>
    </r>
    <r>
      <rPr>
        <sz val="11"/>
        <color theme="1"/>
        <rFont val="Calibri"/>
        <family val="2"/>
        <scheme val="minor"/>
      </rPr>
      <t xml:space="preserve">
Does your solution integrate with a 3rd party HRMS solution. Please specify the HRMS solution(s) that your solution can integrate with
</t>
    </r>
    <r>
      <rPr>
        <i/>
        <sz val="11"/>
        <color theme="1"/>
        <rFont val="Calibri"/>
        <family val="2"/>
        <scheme val="minor"/>
      </rPr>
      <t>Note: Only off the shelf integration to 3rd party HRMS solution will be supported. New development is not supported.</t>
    </r>
    <r>
      <rPr>
        <sz val="11"/>
        <color theme="1"/>
        <rFont val="Calibri"/>
        <family val="2"/>
        <scheme val="minor"/>
      </rPr>
      <t xml:space="preserve">
</t>
    </r>
  </si>
  <si>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
List the HRMS that your solution can integrate with</t>
  </si>
  <si>
    <r>
      <rPr>
        <b/>
        <u/>
        <sz val="11"/>
        <color theme="1"/>
        <rFont val="Calibri"/>
        <family val="2"/>
        <scheme val="minor"/>
      </rPr>
      <t>Integration of modules</t>
    </r>
    <r>
      <rPr>
        <sz val="11"/>
        <color theme="1"/>
        <rFont val="Calibri"/>
        <family val="2"/>
        <scheme val="minor"/>
      </rPr>
      <t xml:space="preserve">
All modules/ features in the solution (i.e. digital ordering and payment, customer management module, business analytics and inventory management/ accounting/ food delivery platform/ HR) must be integrated to each other. 
</t>
    </r>
    <r>
      <rPr>
        <i/>
        <sz val="11"/>
        <color theme="1"/>
        <rFont val="Calibri"/>
        <family val="2"/>
        <scheme val="minor"/>
      </rPr>
      <t xml:space="preserve">Note: The cost of integrating solutions provided by the same vendor will not be supported.
</t>
    </r>
  </si>
  <si>
    <r>
      <rPr>
        <b/>
        <u/>
        <sz val="11"/>
        <color theme="1"/>
        <rFont val="Calibri"/>
        <family val="2"/>
        <scheme val="minor"/>
      </rPr>
      <t>Training and technical support</t>
    </r>
    <r>
      <rPr>
        <sz val="11"/>
        <color theme="1"/>
        <rFont val="Calibri"/>
        <family val="2"/>
        <scheme val="minor"/>
      </rPr>
      <t xml:space="preserve">
Does your solution
i) include technical training to admin users and all staff who will be using the system, and 
ii) allow admin users to perform basic technical recovery/reboot, and
iii) include support such as self-help tool for troubleshooting, and offer continuous system enhancements/modifications during contract period?</t>
    </r>
  </si>
  <si>
    <r>
      <rPr>
        <b/>
        <u/>
        <sz val="11"/>
        <color theme="1"/>
        <rFont val="Calibri"/>
        <family val="2"/>
        <scheme val="minor"/>
      </rPr>
      <t>Vulnerability Assessment Report Submission to IMDA</t>
    </r>
    <r>
      <rPr>
        <sz val="11"/>
        <color theme="1"/>
        <rFont val="Calibri"/>
        <family val="2"/>
        <scheme val="minor"/>
      </rPr>
      <t xml:space="preserve">
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t>
    </r>
    <r>
      <rPr>
        <i/>
        <sz val="11"/>
        <color theme="1"/>
        <rFont val="Calibri"/>
        <family val="2"/>
        <scheme val="minor"/>
      </rPr>
      <t>Note: 
[1] Qualified 3rd party include assessors appointed under IMDA GoSecure Programme; Cybersecurity companies accredited under Accreditation@SGD Programme; and CREST-Certified companies or companies with equivalent certifications 
[2] Vendor needs to submit vulnerability assessment report (dated maximum 1 year ago from checklist submission date) in the online submission portal. The submission will be rejected if vendors are unable to provide this documentation within 1 month from checklist submission date.</t>
    </r>
  </si>
  <si>
    <t>Connected Business Suite</t>
  </si>
  <si>
    <t>Solution Category Requirements: Food Services</t>
  </si>
  <si>
    <t>Vendor Self-Assessment Checklist for Pre-Approval of Digital Solution: Food Services</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</si>
  <si>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</si>
  <si>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</si>
  <si>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</si>
  <si>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</si>
  <si>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Enter your company UEN</t>
  </si>
  <si>
    <t>UEN of Solution Provider</t>
  </si>
  <si>
    <t>?662204622853743d7ad0d6a7=</t>
  </si>
  <si>
    <t>&amp;6594fc479fd9850012cfd85c=</t>
  </si>
  <si>
    <r>
      <t xml:space="preserve">Does your solution have the following mandatory features/ modules? 
You are required to provide a package in Annex with all these features. For the other 4 packages, you may provide a combination of these modules.
</t>
    </r>
    <r>
      <rPr>
        <b/>
        <u/>
        <sz val="11"/>
        <rFont val="Calibri"/>
        <family val="2"/>
        <scheme val="minor"/>
      </rPr>
      <t>i)  Inventory management</t>
    </r>
    <r>
      <rPr>
        <sz val="11"/>
        <rFont val="Calibri"/>
        <family val="2"/>
        <scheme val="minor"/>
      </rPr>
      <t xml:space="preserve">
Does your solution allow for real time updates of inventory level when orders are fulfilled or when the inventory is stocked up? The solution must be able to automatically trigger reminders/ alerts when the inventory has reached a pre-set low level.
</t>
    </r>
  </si>
  <si>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</si>
  <si>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</si>
  <si>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</si>
  <si>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</si>
  <si>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</si>
  <si>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</si>
  <si>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</si>
  <si>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</si>
  <si>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</si>
  <si>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</si>
  <si>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</si>
  <si>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r>
      <t xml:space="preserve">You are required to provide </t>
    </r>
    <r>
      <rPr>
        <b/>
        <sz val="11"/>
        <rFont val="Calibri"/>
        <family val="2"/>
        <scheme val="minor"/>
      </rPr>
      <t>at least 5 customer references from Singapore registered businesses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Satisfied Local SMEs must be from </t>
    </r>
    <r>
      <rPr>
        <b/>
        <sz val="11"/>
        <rFont val="Calibri"/>
        <family val="2"/>
        <scheme val="minor"/>
      </rPr>
      <t>"Food Services"</t>
    </r>
    <r>
      <rPr>
        <sz val="11"/>
        <rFont val="Calibri"/>
        <family val="2"/>
        <scheme val="minor"/>
      </rPr>
      <t xml:space="preserve"> Sector with primary SSIC codes in 56111, 56112, 56121, 56122, 56123, 56130, 56201, or 56202. 
Note:
- These customers may be contacted by IMDA for verification. 
- Survey participants will need to sign in using the Singpass app to access the online survey. The Singpass ID will be included with the survey submission.</t>
    </r>
  </si>
  <si>
    <t>Version: 25-3.0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</si>
</sst>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2"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i/>
      <sz val="11"/>
      <color theme="1"/>
      <name val="Calibri"/>
      <family val="2"/>
      <scheme val="minor"/>
    </font>
    <font>
      <b/>
      <u/>
      <sz val="11"/>
      <name val="Calibri"/>
      <family val="2"/>
      <scheme val="minor"/>
    </font>
    <font>
      <b/>
      <sz val="11"/>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9" fontId="8" fillId="0" borderId="0" applyFont="0" applyFill="0" applyBorder="0" applyAlignment="0" applyProtection="0"/>
    <xf numFmtId="0" fontId="12" fillId="0" borderId="0" applyNumberFormat="0" applyFill="0" applyBorder="0" applyAlignment="0" applyProtection="0"/>
    <xf numFmtId="0" fontId="8" fillId="0" borderId="0"/>
  </cellStyleXfs>
  <cellXfs count="85">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0" fontId="2" fillId="0" borderId="1" xfId="0" applyFont="1" applyBorder="1" applyAlignment="1">
      <alignmen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0" fillId="0" borderId="1" xfId="0" applyBorder="1" applyAlignment="1">
      <alignment horizontal="left" vertical="top" wrapText="1"/>
    </xf>
    <xf numFmtId="2" fontId="0" fillId="0" borderId="1" xfId="0" applyNumberFormat="1" applyBorder="1" applyAlignment="1">
      <alignment horizontal="left" vertical="top" wrapText="1"/>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0" fillId="0" borderId="3" xfId="0" applyBorder="1" applyAlignment="1">
      <alignment horizontal="left" vertical="top" wrapText="1"/>
    </xf>
    <xf numFmtId="0" fontId="9" fillId="0" borderId="0" xfId="0" applyFont="1"/>
    <xf numFmtId="0" fontId="1" fillId="2" borderId="0" xfId="0" applyFont="1" applyFill="1" applyAlignment="1">
      <alignment horizontal="left" vertical="center"/>
    </xf>
    <xf numFmtId="0" fontId="12" fillId="0" borderId="0" xfId="2" applyFill="1" applyBorder="1" applyAlignment="1">
      <alignment vertical="top"/>
    </xf>
    <xf numFmtId="0" fontId="0" fillId="3" borderId="1" xfId="0" applyFill="1" applyBorder="1" applyAlignment="1">
      <alignment horizontal="left" vertical="top"/>
    </xf>
    <xf numFmtId="0" fontId="0" fillId="3" borderId="1" xfId="0" applyFill="1"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2" fillId="0" borderId="0" xfId="2" applyAlignment="1">
      <alignment horizontal="left" vertical="top"/>
    </xf>
    <xf numFmtId="0" fontId="12"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12" fillId="0" borderId="0" xfId="2" applyAlignment="1" applyProtection="1">
      <alignment vertical="top" wrapText="1"/>
      <protection locked="0"/>
    </xf>
    <xf numFmtId="0" fontId="0" fillId="5" borderId="1" xfId="0" applyFill="1" applyBorder="1" applyAlignment="1" applyProtection="1">
      <alignment horizontal="left" vertical="top" wrapText="1"/>
      <protection locked="0"/>
    </xf>
    <xf numFmtId="0" fontId="0" fillId="0" borderId="7" xfId="0" applyBorder="1"/>
    <xf numFmtId="0" fontId="0" fillId="0" borderId="8" xfId="0" applyBorder="1"/>
    <xf numFmtId="0" fontId="14" fillId="4" borderId="9" xfId="0" applyFont="1" applyFill="1" applyBorder="1" applyAlignment="1">
      <alignment horizontal="center" vertical="center"/>
    </xf>
    <xf numFmtId="0" fontId="13" fillId="3" borderId="4" xfId="0" applyFont="1" applyFill="1" applyBorder="1"/>
    <xf numFmtId="0" fontId="12" fillId="0" borderId="9" xfId="2" applyFill="1" applyBorder="1" applyAlignment="1">
      <alignment vertical="top"/>
    </xf>
    <xf numFmtId="0" fontId="2" fillId="3" borderId="4" xfId="0" applyFont="1" applyFill="1" applyBorder="1"/>
    <xf numFmtId="0" fontId="2" fillId="3" borderId="6" xfId="0" applyFont="1" applyFill="1" applyBorder="1"/>
    <xf numFmtId="0" fontId="2" fillId="3" borderId="5" xfId="0" applyFont="1" applyFill="1" applyBorder="1"/>
    <xf numFmtId="0" fontId="16"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0" borderId="0" xfId="0" applyAlignment="1">
      <alignment horizontal="center" vertical="center"/>
    </xf>
    <xf numFmtId="0" fontId="0" fillId="0" borderId="0" xfId="0" applyAlignment="1" applyProtection="1">
      <alignment horizontal="left" vertical="top"/>
      <protection locked="0"/>
    </xf>
    <xf numFmtId="0" fontId="12" fillId="0" borderId="0" xfId="2" applyFill="1" applyAlignment="1" applyProtection="1">
      <alignment vertical="top" wrapText="1"/>
      <protection locked="0"/>
    </xf>
    <xf numFmtId="0" fontId="0" fillId="0" borderId="0" xfId="0" applyAlignment="1" applyProtection="1">
      <alignment vertical="top" wrapText="1"/>
      <protection locked="0"/>
    </xf>
    <xf numFmtId="0" fontId="12" fillId="0" borderId="0" xfId="2" applyFill="1" applyProtection="1">
      <protection locked="0"/>
    </xf>
    <xf numFmtId="0" fontId="0" fillId="0" borderId="1" xfId="0" applyBorder="1" applyAlignment="1" applyProtection="1">
      <alignment vertical="top" wrapText="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0" fillId="0" borderId="1" xfId="0" applyBorder="1" applyAlignment="1">
      <alignment horizontal="left" vertical="top"/>
    </xf>
    <xf numFmtId="0" fontId="0" fillId="0" borderId="1" xfId="0" applyBorder="1" applyAlignment="1" applyProtection="1">
      <alignment horizontal="left" vertical="top"/>
      <protection locked="0"/>
    </xf>
    <xf numFmtId="0" fontId="0" fillId="8" borderId="0" xfId="0" applyFill="1" applyAlignment="1">
      <alignment vertical="top"/>
    </xf>
    <xf numFmtId="1" fontId="0" fillId="0" borderId="0" xfId="0" quotePrefix="1" applyNumberFormat="1"/>
    <xf numFmtId="0" fontId="0" fillId="5" borderId="1" xfId="0" applyFill="1" applyBorder="1" applyAlignment="1" applyProtection="1">
      <alignment horizontal="left" vertical="top"/>
      <protection locked="0"/>
    </xf>
    <xf numFmtId="0" fontId="0" fillId="5" borderId="3" xfId="0" applyFill="1" applyBorder="1" applyAlignment="1" applyProtection="1">
      <alignment horizontal="left" vertical="top" wrapText="1"/>
      <protection locked="0"/>
    </xf>
    <xf numFmtId="0" fontId="10" fillId="0" borderId="2" xfId="0" applyFont="1" applyBorder="1" applyAlignment="1">
      <alignment horizontal="left" vertical="top" wrapText="1"/>
    </xf>
    <xf numFmtId="0" fontId="0" fillId="7" borderId="1" xfId="0" applyFill="1" applyBorder="1" applyAlignment="1" applyProtection="1">
      <alignment vertical="top"/>
      <protection locked="0"/>
    </xf>
    <xf numFmtId="0" fontId="12" fillId="5" borderId="1" xfId="2" applyFill="1" applyBorder="1" applyAlignment="1" applyProtection="1">
      <alignment vertical="top" wrapText="1"/>
    </xf>
    <xf numFmtId="164" fontId="3" fillId="0" borderId="0" xfId="0" applyNumberFormat="1" applyFont="1" applyAlignment="1">
      <alignment horizontal="right" vertical="top"/>
    </xf>
    <xf numFmtId="0" fontId="1" fillId="2" borderId="0" xfId="0" applyFont="1" applyFill="1" applyAlignment="1">
      <alignment horizontal="left" vertical="center"/>
    </xf>
    <xf numFmtId="0" fontId="0" fillId="0" borderId="0" xfId="0" applyAlignment="1">
      <alignment horizontal="left" vertical="top" wrapText="1"/>
    </xf>
    <xf numFmtId="0" fontId="10" fillId="0" borderId="0" xfId="0" applyFont="1" applyAlignment="1">
      <alignment horizontal="left" vertical="top" wrapText="1"/>
    </xf>
    <xf numFmtId="0" fontId="0" fillId="3" borderId="1" xfId="0" applyFill="1" applyBorder="1" applyAlignment="1">
      <alignment vertical="top"/>
    </xf>
  </cellXfs>
  <cellStyles count="4">
    <cellStyle name="Hyperlink" xfId="2" builtinId="8"/>
    <cellStyle name="Normal" xfId="0" builtinId="0"/>
    <cellStyle name="Normal 2" xfId="3" xr:uid="{596A5DBA-5DB2-466E-B0B0-9651A5FD1DE3}"/>
    <cellStyle name="Percent" xfId="1" builtinId="5"/>
  </cellStyles>
  <dxfs count="14">
    <dxf>
      <fill>
        <patternFill>
          <bgColor theme="2"/>
        </patternFill>
      </fill>
    </dxf>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3.png"/><Relationship Id="rId5" Type="http://schemas.openxmlformats.org/officeDocument/2006/relationships/chart" Target="../charts/chart7.xml"/><Relationship Id="rId4" Type="http://schemas.openxmlformats.org/officeDocument/2006/relationships/chart" Target="../charts/chart6.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47625</xdr:colOff>
      <xdr:row>2</xdr:row>
      <xdr:rowOff>355418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45720</xdr:colOff>
      <xdr:row>2</xdr:row>
      <xdr:rowOff>332920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34385" y="3551420"/>
          <a:ext cx="693742" cy="824702"/>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14253" y="3788252"/>
          <a:ext cx="689932"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355145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1371600</xdr:colOff>
          <xdr:row>18</xdr:row>
          <xdr:rowOff>1517650</xdr:rowOff>
        </xdr:from>
        <xdr:to>
          <xdr:col>4</xdr:col>
          <xdr:colOff>1905000</xdr:colOff>
          <xdr:row>18</xdr:row>
          <xdr:rowOff>1936750</xdr:rowOff>
        </xdr:to>
        <xdr:sp macro="" textlink="">
          <xdr:nvSpPr>
            <xdr:cNvPr id="7231" name="Object 63" hidden="1">
              <a:extLst>
                <a:ext uri="{63B3BB69-23CF-44E3-9099-C40C66FF867C}">
                  <a14:compatExt spid="_x0000_s7231"/>
                </a:ext>
                <a:ext uri="{FF2B5EF4-FFF2-40B4-BE49-F238E27FC236}">
                  <a16:creationId xmlns:a16="http://schemas.microsoft.com/office/drawing/2014/main" id="{00000000-0008-0000-0200-00003F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1120140</xdr:colOff>
      <xdr:row>3</xdr:row>
      <xdr:rowOff>168728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62670" y="373380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110287" y="1627982"/>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6086475" y="3871913"/>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6076950" y="5970588"/>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185986" y="8088312"/>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3" dataDxfId="12">
  <autoFilter ref="A1:A3" xr:uid="{6CB28B83-0958-4829-B5AC-9043E61AF0FB}"/>
  <tableColumns count="1">
    <tableColumn id="1" xr3:uid="{C4ED7A2D-A909-482F-B633-9A001FF0A9D5}" name="Please select" dataDxfId="1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5" Type="http://schemas.openxmlformats.org/officeDocument/2006/relationships/image" Target="../media/image2.emf"/><Relationship Id="rId4" Type="http://schemas.openxmlformats.org/officeDocument/2006/relationships/package" Target="../embeddings/Microsoft_Excel_Worksheet.xlsx"/></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zoomScaleNormal="100" workbookViewId="0">
      <selection activeCell="C3" sqref="C3"/>
    </sheetView>
  </sheetViews>
  <sheetFormatPr defaultColWidth="0" defaultRowHeight="14.5" zeroHeight="1" x14ac:dyDescent="0.35"/>
  <cols>
    <col min="1" max="1" width="2.54296875" style="1" customWidth="1"/>
    <col min="2" max="2" width="146.453125" style="1" customWidth="1"/>
    <col min="3" max="3" width="16.1796875" style="1" bestFit="1" customWidth="1"/>
    <col min="4" max="4" width="2.54296875" style="1" customWidth="1"/>
    <col min="5" max="16384" width="9.1796875" style="1" hidden="1"/>
  </cols>
  <sheetData>
    <row r="1" spans="1:4" x14ac:dyDescent="0.35">
      <c r="A1" s="33" t="s">
        <v>0</v>
      </c>
      <c r="C1" s="5" t="s">
        <v>116</v>
      </c>
    </row>
    <row r="2" spans="1:4" x14ac:dyDescent="0.35">
      <c r="C2" s="80">
        <v>45898</v>
      </c>
    </row>
    <row r="3" spans="1:4" ht="32.15" customHeight="1" x14ac:dyDescent="0.35">
      <c r="A3" s="81" t="s">
        <v>94</v>
      </c>
      <c r="B3" s="81"/>
      <c r="C3" s="25"/>
      <c r="D3" s="6"/>
    </row>
    <row r="4" spans="1:4" ht="19.5" customHeight="1" x14ac:dyDescent="0.35"/>
    <row r="5" spans="1:4" ht="29" x14ac:dyDescent="0.35">
      <c r="A5" s="3">
        <v>1</v>
      </c>
      <c r="B5" s="64" t="s">
        <v>111</v>
      </c>
      <c r="C5" s="4"/>
    </row>
    <row r="6" spans="1:4" s="35" customFormat="1" ht="22.5" customHeight="1" x14ac:dyDescent="0.35">
      <c r="A6" s="53"/>
      <c r="B6" s="54" t="s">
        <v>1</v>
      </c>
      <c r="C6" s="55"/>
    </row>
    <row r="7" spans="1:4" s="35" customFormat="1" x14ac:dyDescent="0.35">
      <c r="A7" s="53">
        <v>2</v>
      </c>
      <c r="B7" s="56" t="s">
        <v>2</v>
      </c>
      <c r="C7" s="55"/>
    </row>
    <row r="8" spans="1:4" ht="101.5" x14ac:dyDescent="0.35">
      <c r="A8" s="3">
        <v>3</v>
      </c>
      <c r="B8" s="64" t="s">
        <v>113</v>
      </c>
      <c r="C8" s="4"/>
    </row>
    <row r="9" spans="1:4" ht="69.75" customHeight="1" x14ac:dyDescent="0.35">
      <c r="A9" s="3">
        <v>4</v>
      </c>
      <c r="B9" s="4" t="s">
        <v>112</v>
      </c>
      <c r="C9" s="4"/>
    </row>
    <row r="10" spans="1:4" x14ac:dyDescent="0.35">
      <c r="A10" s="3">
        <v>5</v>
      </c>
      <c r="B10" s="4" t="s">
        <v>3</v>
      </c>
      <c r="C10" s="4"/>
    </row>
    <row r="11" spans="1:4" ht="33" customHeight="1" x14ac:dyDescent="0.35">
      <c r="B11" s="52" t="s">
        <v>4</v>
      </c>
    </row>
    <row r="12" spans="1:4" x14ac:dyDescent="0.35"/>
    <row r="13" spans="1:4" s="73" customFormat="1" x14ac:dyDescent="0.35"/>
    <row r="14" spans="1:4" s="73" customFormat="1" x14ac:dyDescent="0.35"/>
    <row r="15" spans="1:4" s="73" customFormat="1" x14ac:dyDescent="0.35"/>
    <row r="16" spans="1:4" s="73" customFormat="1" x14ac:dyDescent="0.35"/>
    <row r="17" s="73" customFormat="1" x14ac:dyDescent="0.35"/>
    <row r="18" s="73" customFormat="1" x14ac:dyDescent="0.35"/>
    <row r="19" s="73" customFormat="1" x14ac:dyDescent="0.35"/>
    <row r="20" s="73" customFormat="1" x14ac:dyDescent="0.35"/>
    <row r="21" s="73" customFormat="1" x14ac:dyDescent="0.35"/>
    <row r="22" s="73" customFormat="1" x14ac:dyDescent="0.35"/>
    <row r="23" s="73" customFormat="1" x14ac:dyDescent="0.35"/>
    <row r="24" s="73" customFormat="1" x14ac:dyDescent="0.35"/>
    <row r="25" s="73" customFormat="1" x14ac:dyDescent="0.35"/>
    <row r="26" s="73" customFormat="1" x14ac:dyDescent="0.35"/>
    <row r="27" s="73" customFormat="1" x14ac:dyDescent="0.35"/>
    <row r="28" s="73" customFormat="1" x14ac:dyDescent="0.35"/>
    <row r="29" s="73" customFormat="1" x14ac:dyDescent="0.35"/>
    <row r="30" s="73" customFormat="1" x14ac:dyDescent="0.35"/>
    <row r="31" s="73" customFormat="1" x14ac:dyDescent="0.35"/>
    <row r="32" s="73" customFormat="1" x14ac:dyDescent="0.35"/>
    <row r="33" s="73" customFormat="1" x14ac:dyDescent="0.35"/>
    <row r="34" s="73" customFormat="1" x14ac:dyDescent="0.35"/>
    <row r="35" s="73" customFormat="1" hidden="1" x14ac:dyDescent="0.35"/>
    <row r="36" s="73" customFormat="1" hidden="1" x14ac:dyDescent="0.35"/>
    <row r="37" s="73" customFormat="1" hidden="1" x14ac:dyDescent="0.35"/>
    <row r="38" s="73" customFormat="1" hidden="1" x14ac:dyDescent="0.35"/>
    <row r="39" s="73" customFormat="1" hidden="1" x14ac:dyDescent="0.35"/>
    <row r="40" s="73" customFormat="1" hidden="1" x14ac:dyDescent="0.35"/>
    <row r="41" s="73" customFormat="1" hidden="1" x14ac:dyDescent="0.35"/>
    <row r="42" s="73" customFormat="1" hidden="1" x14ac:dyDescent="0.35"/>
    <row r="43" s="73" customFormat="1" hidden="1" x14ac:dyDescent="0.35"/>
    <row r="44" s="73" customFormat="1" hidden="1" x14ac:dyDescent="0.35"/>
    <row r="45" s="73" customFormat="1" hidden="1" x14ac:dyDescent="0.35"/>
    <row r="46" s="73" customFormat="1" hidden="1" x14ac:dyDescent="0.35"/>
    <row r="47" s="73" customFormat="1" hidden="1" x14ac:dyDescent="0.35"/>
    <row r="48" s="73" customFormat="1" hidden="1" x14ac:dyDescent="0.35"/>
  </sheetData>
  <sheetProtection algorithmName="SHA-512" hashValue="968ovUYJ7FvGVH38Ywd23lr+PxgJjvlVr0GPCzKzwZBQv734XIe98tsrDVZeN3/MK/d6Mx/OBnms6rkUxYyYEg==" saltValue="grwn8Y6DQcFDaH/hjPHYdg==" spinCount="100000" sheet="1" formatRows="0" insertColumns="0"/>
  <mergeCells count="1">
    <mergeCell ref="A3:B3"/>
  </mergeCells>
  <hyperlinks>
    <hyperlink ref="A1" r:id="rId1" xr:uid="{31F41907-8E88-4A78-9CFC-B635B6FCC34D}"/>
    <hyperlink ref="B7" r:id="rId2" xr:uid="{4049DA24-68BF-4029-BB07-B0EE51AEA136}"/>
    <hyperlink ref="B6" r:id="rId3" display="If you have not performed a vendor onboarding eligibility assessment, please visit https://go.gov.sg/vsa and ensure that you have passed all criteria." xr:uid="{90E24C8A-81E4-4645-9914-8C110E30EA89}"/>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47"/>
  <sheetViews>
    <sheetView showGridLines="0" zoomScale="80" zoomScaleNormal="80" workbookViewId="0">
      <selection activeCell="A5" sqref="A5:E5"/>
    </sheetView>
  </sheetViews>
  <sheetFormatPr defaultColWidth="0" defaultRowHeight="14.5" zeroHeight="1" x14ac:dyDescent="0.35"/>
  <cols>
    <col min="1" max="1" width="6.54296875" style="3" customWidth="1"/>
    <col min="2" max="2" width="123.453125" style="1" customWidth="1"/>
    <col min="3" max="3" width="18.54296875" style="1" customWidth="1"/>
    <col min="4" max="4" width="12.54296875" style="1" customWidth="1"/>
    <col min="5" max="5" width="69.54296875" style="1" customWidth="1"/>
    <col min="6" max="6" width="2.54296875" style="1" customWidth="1"/>
    <col min="7" max="16384" width="9.1796875" style="1" hidden="1"/>
  </cols>
  <sheetData>
    <row r="1" spans="1:6" x14ac:dyDescent="0.35">
      <c r="A1" s="33" t="s">
        <v>0</v>
      </c>
      <c r="E1" s="10" t="str">
        <f>Instructions!$C$1</f>
        <v>Version: 25-3.0</v>
      </c>
      <c r="F1" s="5"/>
    </row>
    <row r="2" spans="1:6" x14ac:dyDescent="0.35">
      <c r="E2" s="31">
        <f>Instructions!C2</f>
        <v>45898</v>
      </c>
      <c r="F2" s="5"/>
    </row>
    <row r="3" spans="1:6" s="7" customFormat="1" ht="32.15" customHeight="1" x14ac:dyDescent="0.35">
      <c r="A3" s="81" t="s">
        <v>5</v>
      </c>
      <c r="B3" s="81"/>
      <c r="C3" s="81"/>
      <c r="D3" s="81"/>
      <c r="E3" s="81"/>
      <c r="F3" s="81"/>
    </row>
    <row r="4" spans="1:6" x14ac:dyDescent="0.35"/>
    <row r="5" spans="1:6" ht="139.5" customHeight="1" x14ac:dyDescent="0.35">
      <c r="A5" s="82" t="s">
        <v>114</v>
      </c>
      <c r="B5" s="82"/>
      <c r="C5" s="82"/>
      <c r="D5" s="82"/>
      <c r="E5" s="82"/>
    </row>
    <row r="6" spans="1:6" x14ac:dyDescent="0.35">
      <c r="A6" s="9" t="s">
        <v>6</v>
      </c>
      <c r="B6" s="8"/>
      <c r="C6" s="8"/>
      <c r="D6" s="8"/>
      <c r="E6" s="8"/>
    </row>
    <row r="7" spans="1:6" ht="24" customHeight="1" x14ac:dyDescent="0.35">
      <c r="A7" s="68"/>
      <c r="B7" s="8" t="s">
        <v>7</v>
      </c>
      <c r="C7" s="21"/>
      <c r="D7" s="8"/>
      <c r="E7" s="8"/>
    </row>
    <row r="8" spans="1:6" ht="47.25" customHeight="1" x14ac:dyDescent="0.35">
      <c r="A8" s="69">
        <f>COUNTIFS(C12:C21, "Mandatory", D12:D21, "No")</f>
        <v>0</v>
      </c>
      <c r="B8" s="21" t="str">
        <f>IF(A8&gt;0,"Error! You have indicated [No] for at least 1 of the Mandatory requirements. All Mandatory requirements must be met. Please do not proceed until all requirements can be met.","")</f>
        <v/>
      </c>
      <c r="C8" s="21"/>
      <c r="D8" s="8"/>
      <c r="E8" s="8"/>
    </row>
    <row r="9" spans="1:6" ht="112.5" customHeight="1" x14ac:dyDescent="0.35">
      <c r="D9" s="8"/>
      <c r="E9" s="8"/>
    </row>
    <row r="10" spans="1:6" x14ac:dyDescent="0.35">
      <c r="D10" s="8"/>
      <c r="E10" s="8"/>
    </row>
    <row r="11" spans="1:6" s="2" customFormat="1" x14ac:dyDescent="0.35">
      <c r="A11" s="16" t="s">
        <v>8</v>
      </c>
      <c r="B11" s="17" t="s">
        <v>9</v>
      </c>
      <c r="C11" s="17" t="s">
        <v>10</v>
      </c>
      <c r="D11" s="17" t="s">
        <v>11</v>
      </c>
      <c r="E11" s="17" t="s">
        <v>12</v>
      </c>
    </row>
    <row r="12" spans="1:6" s="2" customFormat="1" ht="29" x14ac:dyDescent="0.35">
      <c r="A12" s="70">
        <v>1</v>
      </c>
      <c r="B12" s="50" t="s">
        <v>13</v>
      </c>
      <c r="C12" s="13" t="s">
        <v>14</v>
      </c>
      <c r="D12" s="65"/>
      <c r="E12" s="78" t="s">
        <v>15</v>
      </c>
    </row>
    <row r="13" spans="1:6" s="2" customFormat="1" ht="29" x14ac:dyDescent="0.35">
      <c r="A13" s="70">
        <v>2</v>
      </c>
      <c r="B13" s="12" t="s">
        <v>16</v>
      </c>
      <c r="C13" s="13" t="s">
        <v>14</v>
      </c>
      <c r="D13" s="65"/>
      <c r="E13" s="78" t="s">
        <v>17</v>
      </c>
    </row>
    <row r="14" spans="1:6" s="2" customFormat="1" ht="29" x14ac:dyDescent="0.35">
      <c r="A14" s="70">
        <v>3</v>
      </c>
      <c r="B14" s="50" t="s">
        <v>18</v>
      </c>
      <c r="C14" s="13" t="s">
        <v>14</v>
      </c>
      <c r="D14" s="65"/>
      <c r="E14" s="78" t="s">
        <v>19</v>
      </c>
    </row>
    <row r="15" spans="1:6" ht="43.5" x14ac:dyDescent="0.35">
      <c r="A15" s="71">
        <v>4</v>
      </c>
      <c r="B15" s="13" t="s">
        <v>20</v>
      </c>
      <c r="C15" s="13" t="s">
        <v>21</v>
      </c>
      <c r="D15" s="65"/>
      <c r="E15" s="38" t="s">
        <v>22</v>
      </c>
    </row>
    <row r="16" spans="1:6" ht="29" x14ac:dyDescent="0.35">
      <c r="A16" s="71">
        <v>5</v>
      </c>
      <c r="B16" s="13" t="s">
        <v>105</v>
      </c>
      <c r="C16" s="13" t="s">
        <v>14</v>
      </c>
      <c r="D16" s="65"/>
      <c r="E16" s="38" t="s">
        <v>106</v>
      </c>
    </row>
    <row r="17" spans="1:5" ht="58" x14ac:dyDescent="0.35">
      <c r="A17" s="71">
        <v>6</v>
      </c>
      <c r="B17" s="13" t="s">
        <v>23</v>
      </c>
      <c r="C17" s="13" t="s">
        <v>21</v>
      </c>
      <c r="D17" s="65"/>
      <c r="E17" s="38" t="s">
        <v>22</v>
      </c>
    </row>
    <row r="18" spans="1:5" ht="116" x14ac:dyDescent="0.35">
      <c r="A18" s="72">
        <v>7</v>
      </c>
      <c r="B18" s="13" t="s">
        <v>109</v>
      </c>
      <c r="C18" s="13" t="s">
        <v>21</v>
      </c>
      <c r="D18" s="65"/>
      <c r="E18" s="79" t="s">
        <v>110</v>
      </c>
    </row>
    <row r="19" spans="1:5" ht="29" x14ac:dyDescent="0.35">
      <c r="A19" s="71">
        <v>8</v>
      </c>
      <c r="B19" s="13" t="s">
        <v>107</v>
      </c>
      <c r="C19" s="13" t="s">
        <v>21</v>
      </c>
      <c r="D19" s="65"/>
      <c r="E19" s="38" t="s">
        <v>108</v>
      </c>
    </row>
    <row r="20" spans="1:5" ht="58" x14ac:dyDescent="0.35">
      <c r="A20" s="71">
        <v>9</v>
      </c>
      <c r="B20" s="13" t="s">
        <v>95</v>
      </c>
      <c r="C20" s="13" t="s">
        <v>14</v>
      </c>
      <c r="D20" s="65"/>
      <c r="E20" s="38" t="s">
        <v>22</v>
      </c>
    </row>
    <row r="21" spans="1:5" ht="106.5" customHeight="1" x14ac:dyDescent="0.35">
      <c r="A21" s="71">
        <v>10</v>
      </c>
      <c r="B21" s="13" t="s">
        <v>96</v>
      </c>
      <c r="C21" s="13" t="s">
        <v>14</v>
      </c>
      <c r="D21" s="65"/>
      <c r="E21" s="38" t="s">
        <v>97</v>
      </c>
    </row>
    <row r="22" spans="1:5" x14ac:dyDescent="0.35"/>
    <row r="23" spans="1:5" x14ac:dyDescent="0.35"/>
    <row r="24" spans="1:5" x14ac:dyDescent="0.35"/>
    <row r="25" spans="1:5" x14ac:dyDescent="0.35"/>
    <row r="26" spans="1:5" x14ac:dyDescent="0.35"/>
    <row r="27" spans="1:5" x14ac:dyDescent="0.35"/>
    <row r="28" spans="1:5" x14ac:dyDescent="0.35"/>
    <row r="29" spans="1:5" x14ac:dyDescent="0.35"/>
    <row r="30" spans="1:5" x14ac:dyDescent="0.35"/>
    <row r="31" spans="1:5" x14ac:dyDescent="0.35"/>
    <row r="32" spans="1:5"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sheetData>
  <sheetProtection algorithmName="SHA-512" hashValue="pyt6tN8u/chKu+OfRbKM4RS5/HZgM61ZTGXx+r8KHyj93z/1LBr3vyOEat8wCjJm1+/kj8fpqQ/rvO4EagYXbQ==" saltValue="2KzMhY4dDmVNYS13wEOdaQ==" spinCount="100000" sheet="1" formatColumns="0" formatRows="0" insertHyperlinks="0"/>
  <protectedRanges>
    <protectedRange sqref="D12:E15" name="GA"/>
    <protectedRange sqref="E15" name="Soln Cat Req"/>
    <protectedRange sqref="D12:D15" name="Compliance"/>
    <protectedRange sqref="D16:E17 D19:E20 D18" name="GA_2"/>
    <protectedRange sqref="D20" name="Compliance_1_2"/>
    <protectedRange sqref="E19:E20" name="Soln Cat Req_1_2"/>
    <protectedRange sqref="E16:E17" name="Soln Cat Req_2"/>
    <protectedRange sqref="D16: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10" priority="1">
      <formula>AND($C12="Mandatory", $D12="No")</formula>
    </cfRule>
    <cfRule type="containsBlanks" dxfId="9" priority="2">
      <formula>LEN(TRIM(D12))=0</formula>
    </cfRule>
  </conditionalFormatting>
  <dataValidations count="1">
    <dataValidation type="list" showInputMessage="1" showErrorMessage="1" sqref="D12:D21" xr:uid="{FEFF0DD0-AF32-45BE-9F9F-14638A67C3EA}">
      <formula1>"Yes,No"</formula1>
    </dataValidation>
  </dataValidations>
  <hyperlinks>
    <hyperlink ref="A1" r:id="rId1" xr:uid="{4BE62BB9-2298-4002-9D0B-C8A0598149C9}"/>
    <hyperlink ref="E18" r:id="rId2" xr:uid="{66BEC91C-6651-4BBD-8792-C8BB5A079CA1}"/>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G171"/>
  <sheetViews>
    <sheetView showGridLines="0" tabSelected="1" zoomScale="62" zoomScaleNormal="62" workbookViewId="0">
      <selection activeCell="C18" sqref="C18"/>
    </sheetView>
  </sheetViews>
  <sheetFormatPr defaultColWidth="9.1796875" defaultRowHeight="14.5" zeroHeight="1" x14ac:dyDescent="0.35"/>
  <cols>
    <col min="1" max="1" width="6.453125" style="3" customWidth="1"/>
    <col min="2" max="2" width="102.54296875" style="1" customWidth="1"/>
    <col min="3" max="4" width="12.54296875" style="1" customWidth="1"/>
    <col min="5" max="5" width="72.54296875" style="1" customWidth="1"/>
    <col min="6" max="6" width="2.54296875" style="1" customWidth="1"/>
    <col min="7" max="7" width="19.54296875" style="35" customWidth="1"/>
    <col min="8" max="16384" width="9.1796875" style="1"/>
  </cols>
  <sheetData>
    <row r="1" spans="1:7" x14ac:dyDescent="0.35">
      <c r="A1" s="33" t="s">
        <v>0</v>
      </c>
      <c r="D1" s="10"/>
      <c r="E1" s="10" t="str">
        <f>Instructions!$C$1</f>
        <v>Version: 25-3.0</v>
      </c>
      <c r="F1" s="5"/>
    </row>
    <row r="2" spans="1:7" x14ac:dyDescent="0.35">
      <c r="D2" s="10"/>
      <c r="E2" s="31">
        <f>Instructions!C2</f>
        <v>45898</v>
      </c>
      <c r="F2" s="5"/>
    </row>
    <row r="3" spans="1:7" s="7" customFormat="1" ht="32.15" customHeight="1" x14ac:dyDescent="0.35">
      <c r="A3" s="20" t="s">
        <v>93</v>
      </c>
      <c r="B3" s="20"/>
      <c r="C3" s="20"/>
      <c r="D3" s="20"/>
      <c r="E3" s="20"/>
      <c r="F3" s="20"/>
      <c r="G3" s="36"/>
    </row>
    <row r="4" spans="1:7" x14ac:dyDescent="0.35"/>
    <row r="5" spans="1:7" x14ac:dyDescent="0.35">
      <c r="A5" s="82" t="s">
        <v>25</v>
      </c>
      <c r="B5" s="82"/>
      <c r="C5" s="82"/>
      <c r="D5" s="82"/>
      <c r="E5" s="82"/>
    </row>
    <row r="6" spans="1:7" ht="108" customHeight="1" x14ac:dyDescent="0.35">
      <c r="A6" s="82" t="s">
        <v>26</v>
      </c>
      <c r="B6" s="82"/>
      <c r="C6" s="82"/>
      <c r="D6" s="82"/>
      <c r="E6" s="82"/>
    </row>
    <row r="7" spans="1:7" x14ac:dyDescent="0.35">
      <c r="A7" s="8"/>
      <c r="B7" s="8"/>
      <c r="C7" s="8"/>
      <c r="D7" s="8"/>
      <c r="E7" s="8"/>
    </row>
    <row r="8" spans="1:7" x14ac:dyDescent="0.35">
      <c r="A8" s="9" t="s">
        <v>6</v>
      </c>
      <c r="B8" s="8"/>
      <c r="C8" s="11"/>
      <c r="D8" s="8"/>
      <c r="E8" s="11"/>
    </row>
    <row r="9" spans="1:7" x14ac:dyDescent="0.35">
      <c r="A9" s="9"/>
      <c r="B9" s="8" t="s">
        <v>7</v>
      </c>
      <c r="C9" s="11"/>
      <c r="D9" s="8"/>
      <c r="E9" s="11"/>
    </row>
    <row r="10" spans="1:7" ht="21" customHeight="1" x14ac:dyDescent="0.35">
      <c r="A10" s="63">
        <f>IF(COUNTIF('Data for graphs'!C13:R13,"&gt;0")&lt;=1, 0, COUNTIF('Data for graphs'!C13:R13,"&gt;0"))</f>
        <v>0</v>
      </c>
      <c r="B10" s="21" t="str">
        <f>IF(A10&gt;0,"Error! You have responded in multiple solution categories. Please ONLY provide responses for the selected solution category. ie. If you are entering for 1-HRMS, Do not fill up fields in 2.0X","")</f>
        <v/>
      </c>
      <c r="C10" s="9"/>
      <c r="D10" s="8"/>
      <c r="E10" s="11"/>
    </row>
    <row r="11" spans="1:7" ht="21" customHeight="1" x14ac:dyDescent="0.35">
      <c r="A11" s="63" cm="1">
        <f t="array" ref="A11">SUMPRODUCT((C18:C30="Mandatory")*(D18:D30="No"))</f>
        <v>0</v>
      </c>
      <c r="B11" s="21" t="str">
        <f>IF(A10&gt;0,"Error! You have indicated [NO] for at least 1 of the Mandatory requirements. All Mandatory requirements must be met. Please do not proceed until all requirements can be met.","")</f>
        <v/>
      </c>
      <c r="C11" s="9"/>
      <c r="D11" s="8"/>
      <c r="E11" s="11"/>
    </row>
    <row r="12" spans="1:7" ht="133.5" customHeight="1" x14ac:dyDescent="0.35">
      <c r="B12" s="8"/>
      <c r="D12" s="8"/>
    </row>
    <row r="13" spans="1:7" x14ac:dyDescent="0.35">
      <c r="A13" s="2" t="s">
        <v>27</v>
      </c>
      <c r="B13" s="2"/>
      <c r="C13" s="2"/>
      <c r="D13" s="2"/>
      <c r="E13" s="2"/>
    </row>
    <row r="14" spans="1:7" x14ac:dyDescent="0.35">
      <c r="A14" s="3">
        <v>1</v>
      </c>
      <c r="B14" s="26" t="s">
        <v>92</v>
      </c>
      <c r="C14" s="2"/>
      <c r="D14" s="2"/>
      <c r="E14" s="2"/>
    </row>
    <row r="15" spans="1:7" x14ac:dyDescent="0.35">
      <c r="B15" s="26"/>
      <c r="C15" s="2"/>
      <c r="D15" s="2"/>
      <c r="E15" s="2"/>
    </row>
    <row r="16" spans="1:7" x14ac:dyDescent="0.35">
      <c r="A16" s="27" t="s">
        <v>8</v>
      </c>
      <c r="B16" s="28" t="s">
        <v>9</v>
      </c>
      <c r="C16" s="84" t="s">
        <v>10</v>
      </c>
      <c r="D16" s="28" t="s">
        <v>11</v>
      </c>
      <c r="E16" s="84" t="s">
        <v>12</v>
      </c>
    </row>
    <row r="17" spans="1:7" s="2" customFormat="1" ht="43.5" x14ac:dyDescent="0.35">
      <c r="A17" s="27">
        <v>1</v>
      </c>
      <c r="B17" s="28" t="s">
        <v>72</v>
      </c>
      <c r="C17" s="28"/>
      <c r="D17" s="28"/>
      <c r="E17" s="28"/>
      <c r="F17" s="1"/>
      <c r="G17" s="35"/>
    </row>
    <row r="18" spans="1:7" ht="72.5" x14ac:dyDescent="0.35">
      <c r="A18" s="18">
        <f t="shared" ref="A18:A30" si="0">A17+0.01</f>
        <v>1.01</v>
      </c>
      <c r="B18" s="29" t="s">
        <v>73</v>
      </c>
      <c r="C18" s="18" t="s">
        <v>21</v>
      </c>
      <c r="D18" s="57"/>
      <c r="E18" s="38" t="s">
        <v>74</v>
      </c>
      <c r="F18" s="4"/>
      <c r="G18" s="37" t="s">
        <v>28</v>
      </c>
    </row>
    <row r="19" spans="1:7" s="4" customFormat="1" ht="159.5" x14ac:dyDescent="0.35">
      <c r="A19" s="18">
        <f t="shared" si="0"/>
        <v>1.02</v>
      </c>
      <c r="B19" s="29" t="s">
        <v>75</v>
      </c>
      <c r="C19" s="18" t="s">
        <v>21</v>
      </c>
      <c r="D19" s="57"/>
      <c r="E19" s="38" t="s">
        <v>76</v>
      </c>
      <c r="G19" s="37" t="s">
        <v>28</v>
      </c>
    </row>
    <row r="20" spans="1:7" s="4" customFormat="1" ht="72.5" x14ac:dyDescent="0.35">
      <c r="A20" s="18">
        <f t="shared" si="0"/>
        <v>1.03</v>
      </c>
      <c r="B20" s="29" t="s">
        <v>77</v>
      </c>
      <c r="C20" s="18" t="s">
        <v>21</v>
      </c>
      <c r="D20" s="57"/>
      <c r="E20" s="38" t="s">
        <v>78</v>
      </c>
      <c r="G20" s="37" t="s">
        <v>28</v>
      </c>
    </row>
    <row r="21" spans="1:7" s="4" customFormat="1" ht="72.5" x14ac:dyDescent="0.35">
      <c r="A21" s="18">
        <f t="shared" si="0"/>
        <v>1.04</v>
      </c>
      <c r="B21" s="29" t="s">
        <v>79</v>
      </c>
      <c r="C21" s="18" t="s">
        <v>21</v>
      </c>
      <c r="D21" s="57"/>
      <c r="E21" s="38" t="s">
        <v>78</v>
      </c>
      <c r="G21" s="37" t="s">
        <v>28</v>
      </c>
    </row>
    <row r="22" spans="1:7" s="4" customFormat="1" ht="72.5" x14ac:dyDescent="0.35">
      <c r="A22" s="18">
        <f t="shared" si="0"/>
        <v>1.05</v>
      </c>
      <c r="B22" s="29" t="s">
        <v>80</v>
      </c>
      <c r="C22" s="18" t="s">
        <v>21</v>
      </c>
      <c r="D22" s="57"/>
      <c r="E22" s="38" t="s">
        <v>78</v>
      </c>
      <c r="G22" s="37" t="s">
        <v>28</v>
      </c>
    </row>
    <row r="23" spans="1:7" s="4" customFormat="1" ht="101.5" x14ac:dyDescent="0.35">
      <c r="A23" s="18">
        <f t="shared" si="0"/>
        <v>1.06</v>
      </c>
      <c r="B23" s="29" t="s">
        <v>81</v>
      </c>
      <c r="C23" s="18" t="s">
        <v>21</v>
      </c>
      <c r="D23" s="57"/>
      <c r="E23" s="38" t="s">
        <v>78</v>
      </c>
      <c r="G23" s="37" t="s">
        <v>28</v>
      </c>
    </row>
    <row r="24" spans="1:7" s="4" customFormat="1" ht="130.5" x14ac:dyDescent="0.35">
      <c r="A24" s="18">
        <f t="shared" si="0"/>
        <v>1.07</v>
      </c>
      <c r="B24" s="77" t="s">
        <v>103</v>
      </c>
      <c r="C24" s="18" t="s">
        <v>21</v>
      </c>
      <c r="D24" s="57"/>
      <c r="E24" s="38" t="s">
        <v>82</v>
      </c>
      <c r="G24" s="37" t="s">
        <v>28</v>
      </c>
    </row>
    <row r="25" spans="1:7" s="4" customFormat="1" ht="101.5" x14ac:dyDescent="0.35">
      <c r="A25" s="18">
        <f t="shared" si="0"/>
        <v>1.08</v>
      </c>
      <c r="B25" s="30" t="s">
        <v>83</v>
      </c>
      <c r="C25" s="18" t="s">
        <v>21</v>
      </c>
      <c r="D25" s="57"/>
      <c r="E25" s="38" t="s">
        <v>84</v>
      </c>
      <c r="G25" s="37" t="s">
        <v>28</v>
      </c>
    </row>
    <row r="26" spans="1:7" s="4" customFormat="1" ht="116" x14ac:dyDescent="0.35">
      <c r="A26" s="18">
        <f t="shared" si="0"/>
        <v>1.0900000000000001</v>
      </c>
      <c r="B26" s="29" t="s">
        <v>85</v>
      </c>
      <c r="C26" s="18" t="s">
        <v>21</v>
      </c>
      <c r="D26" s="57"/>
      <c r="E26" s="38" t="s">
        <v>86</v>
      </c>
      <c r="G26" s="37" t="s">
        <v>28</v>
      </c>
    </row>
    <row r="27" spans="1:7" s="4" customFormat="1" ht="116" x14ac:dyDescent="0.35">
      <c r="A27" s="19">
        <f t="shared" si="0"/>
        <v>1.1000000000000001</v>
      </c>
      <c r="B27" s="29" t="s">
        <v>87</v>
      </c>
      <c r="C27" s="23" t="s">
        <v>30</v>
      </c>
      <c r="D27" s="57"/>
      <c r="E27" s="76" t="s">
        <v>88</v>
      </c>
      <c r="G27" s="37" t="s">
        <v>28</v>
      </c>
    </row>
    <row r="28" spans="1:7" s="4" customFormat="1" ht="87" x14ac:dyDescent="0.35">
      <c r="A28" s="18">
        <f t="shared" si="0"/>
        <v>1.1100000000000001</v>
      </c>
      <c r="B28" s="29" t="s">
        <v>89</v>
      </c>
      <c r="C28" s="23" t="s">
        <v>21</v>
      </c>
      <c r="D28" s="57"/>
      <c r="E28" s="76" t="s">
        <v>78</v>
      </c>
      <c r="G28" s="37" t="s">
        <v>28</v>
      </c>
    </row>
    <row r="29" spans="1:7" ht="87" x14ac:dyDescent="0.35">
      <c r="A29" s="18">
        <f t="shared" si="0"/>
        <v>1.1200000000000001</v>
      </c>
      <c r="B29" s="29" t="s">
        <v>90</v>
      </c>
      <c r="C29" s="23" t="s">
        <v>21</v>
      </c>
      <c r="D29" s="57"/>
      <c r="E29" s="76" t="s">
        <v>78</v>
      </c>
      <c r="F29" s="4"/>
      <c r="G29" s="37" t="s">
        <v>28</v>
      </c>
    </row>
    <row r="30" spans="1:7" ht="188.5" x14ac:dyDescent="0.35">
      <c r="A30" s="18">
        <f t="shared" si="0"/>
        <v>1.1300000000000001</v>
      </c>
      <c r="B30" s="29" t="s">
        <v>91</v>
      </c>
      <c r="C30" s="18" t="s">
        <v>21</v>
      </c>
      <c r="D30" s="57"/>
      <c r="E30" s="38" t="s">
        <v>78</v>
      </c>
      <c r="F30" s="4"/>
      <c r="G30" s="37" t="s">
        <v>28</v>
      </c>
    </row>
    <row r="31" spans="1:7" x14ac:dyDescent="0.35"/>
    <row r="32" spans="1:7"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row r="124" x14ac:dyDescent="0.35"/>
    <row r="125" x14ac:dyDescent="0.35"/>
    <row r="126" x14ac:dyDescent="0.35"/>
    <row r="127" x14ac:dyDescent="0.35"/>
    <row r="128" x14ac:dyDescent="0.35"/>
    <row r="129" x14ac:dyDescent="0.35"/>
    <row r="130" x14ac:dyDescent="0.35"/>
    <row r="131" x14ac:dyDescent="0.35"/>
    <row r="132" x14ac:dyDescent="0.35"/>
    <row r="133" x14ac:dyDescent="0.35"/>
    <row r="134" x14ac:dyDescent="0.35"/>
    <row r="135" x14ac:dyDescent="0.35"/>
    <row r="136" x14ac:dyDescent="0.35"/>
    <row r="137" x14ac:dyDescent="0.35"/>
    <row r="138" x14ac:dyDescent="0.35"/>
    <row r="139" x14ac:dyDescent="0.35"/>
    <row r="140" x14ac:dyDescent="0.35"/>
    <row r="141" x14ac:dyDescent="0.35"/>
    <row r="142" x14ac:dyDescent="0.35"/>
    <row r="143" x14ac:dyDescent="0.35"/>
    <row r="144" x14ac:dyDescent="0.35"/>
    <row r="145" x14ac:dyDescent="0.35"/>
    <row r="146" x14ac:dyDescent="0.35"/>
    <row r="147" x14ac:dyDescent="0.35"/>
    <row r="148" x14ac:dyDescent="0.35"/>
    <row r="149" x14ac:dyDescent="0.35"/>
    <row r="150" x14ac:dyDescent="0.35"/>
    <row r="151" x14ac:dyDescent="0.35"/>
    <row r="152" x14ac:dyDescent="0.35"/>
    <row r="153" x14ac:dyDescent="0.35"/>
    <row r="154" x14ac:dyDescent="0.35"/>
    <row r="155" x14ac:dyDescent="0.35"/>
    <row r="156" x14ac:dyDescent="0.35"/>
    <row r="157" x14ac:dyDescent="0.35"/>
    <row r="158" x14ac:dyDescent="0.35"/>
    <row r="159" x14ac:dyDescent="0.35"/>
    <row r="160"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ht="6" customHeight="1" x14ac:dyDescent="0.35"/>
  </sheetData>
  <sheetProtection algorithmName="SHA-512" hashValue="5O0/beJnsT4cmdszG6egI59LbybxlPr7KhQ7i6A3G3QECPGdK6D2n7LVpRckO/45mqI30MZIQhMaTEFe+F9MJg==" saltValue="4a2MvHyDbGVzKb0RapQOaQ==" spinCount="100000" sheet="1" formatColumns="0" formatRows="0" insertHyperlinks="0"/>
  <protectedRanges>
    <protectedRange sqref="D18:E30" name="Soln Cat Req_1"/>
  </protectedRanges>
  <mergeCells count="2">
    <mergeCell ref="A6:E6"/>
    <mergeCell ref="A5:E5"/>
  </mergeCells>
  <conditionalFormatting sqref="D18:D30">
    <cfRule type="expression" dxfId="8" priority="12">
      <formula>(AND(C18="Mandatory",D18="No"))</formula>
    </cfRule>
    <cfRule type="containsBlanks" dxfId="7" priority="13">
      <formula>LEN(TRIM(D18))=0</formula>
    </cfRule>
  </conditionalFormatting>
  <conditionalFormatting sqref="E1:E15 E31:E1048576">
    <cfRule type="expression" dxfId="6" priority="14">
      <formula>"&lt;Leave as blank as no remarks are required&gt;"</formula>
    </cfRule>
  </conditionalFormatting>
  <conditionalFormatting sqref="E16">
    <cfRule type="expression" dxfId="0" priority="1">
      <formula>"&lt;Leave as blank as no remarks are required&gt;"</formula>
    </cfRule>
  </conditionalFormatting>
  <hyperlinks>
    <hyperlink ref="B14" location="'Solution Category Requirements'!A17" display="Connected Business Suite" xr:uid="{28CC950D-1EC3-4975-BF1F-B01276F15315}"/>
    <hyperlink ref="A1" r:id="rId1" xr:uid="{0FF87E3E-A343-461F-BC2B-14D661C17F65}"/>
    <hyperlink ref="G18" location="'Solution Category Requirements'!A3" display="Return to the top" xr:uid="{29C5AEE5-3674-451D-AF9F-0FFA33CE0F1E}"/>
  </hyperlinks>
  <pageMargins left="0.7" right="0.7" top="0.75" bottom="0.75" header="0.3" footer="0.3"/>
  <drawing r:id="rId2"/>
  <legacyDrawing r:id="rId3"/>
  <oleObjects>
    <mc:AlternateContent xmlns:mc="http://schemas.openxmlformats.org/markup-compatibility/2006">
      <mc:Choice Requires="x14">
        <oleObject progId="Worksheet" dvAspect="DVASPECT_ICON" shapeId="7231" r:id="rId4">
          <objectPr defaultSize="0" autoPict="0" r:id="rId5">
            <anchor moveWithCells="1">
              <from>
                <xdr:col>4</xdr:col>
                <xdr:colOff>1371600</xdr:colOff>
                <xdr:row>18</xdr:row>
                <xdr:rowOff>1517650</xdr:rowOff>
              </from>
              <to>
                <xdr:col>4</xdr:col>
                <xdr:colOff>1905000</xdr:colOff>
                <xdr:row>18</xdr:row>
                <xdr:rowOff>1936750</xdr:rowOff>
              </to>
            </anchor>
          </objectPr>
        </oleObject>
      </mc:Choice>
      <mc:Fallback>
        <oleObject progId="Worksheet" dvAspect="DVASPECT_ICON" shapeId="7231" r:id="rId4"/>
      </mc:Fallback>
    </mc:AlternateContent>
  </oleObjects>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D18:D30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workbookViewId="0">
      <selection activeCell="A5" sqref="A5:B5"/>
    </sheetView>
  </sheetViews>
  <sheetFormatPr defaultColWidth="0" defaultRowHeight="14.5" zeroHeight="1" x14ac:dyDescent="0.35"/>
  <cols>
    <col min="1" max="1" width="23.1796875" style="1" customWidth="1"/>
    <col min="2" max="2" width="179.54296875" style="1" customWidth="1"/>
    <col min="3" max="3" width="47.54296875" style="1" customWidth="1"/>
    <col min="4" max="5" width="9.1796875" style="1" customWidth="1"/>
    <col min="6" max="16384" width="9.1796875" style="1" hidden="1"/>
  </cols>
  <sheetData>
    <row r="1" spans="1:4" x14ac:dyDescent="0.35">
      <c r="A1" s="33" t="s">
        <v>0</v>
      </c>
      <c r="C1" s="10" t="str">
        <f>Instructions!$C$1</f>
        <v>Version: 25-3.0</v>
      </c>
    </row>
    <row r="2" spans="1:4" x14ac:dyDescent="0.35">
      <c r="C2" s="31">
        <f>Instructions!$C$2</f>
        <v>45898</v>
      </c>
    </row>
    <row r="3" spans="1:4" ht="32.15" customHeight="1" x14ac:dyDescent="0.35">
      <c r="A3" s="81" t="s">
        <v>31</v>
      </c>
      <c r="B3" s="81"/>
      <c r="C3" s="25"/>
      <c r="D3" s="6"/>
    </row>
    <row r="4" spans="1:4" x14ac:dyDescent="0.35">
      <c r="A4" s="51"/>
      <c r="B4" s="51"/>
    </row>
    <row r="5" spans="1:4" ht="142.5" customHeight="1" x14ac:dyDescent="0.35">
      <c r="A5" s="83" t="s">
        <v>115</v>
      </c>
      <c r="B5" s="82"/>
    </row>
    <row r="6" spans="1:4" x14ac:dyDescent="0.35"/>
    <row r="7" spans="1:4" x14ac:dyDescent="0.35"/>
    <row r="8" spans="1:4" x14ac:dyDescent="0.35">
      <c r="A8" s="8"/>
      <c r="B8" s="4"/>
    </row>
    <row r="9" spans="1:4" x14ac:dyDescent="0.35">
      <c r="A9" s="9" t="s">
        <v>6</v>
      </c>
      <c r="B9" s="4"/>
    </row>
    <row r="10" spans="1:4" ht="173.25" customHeight="1" x14ac:dyDescent="0.35">
      <c r="A10" s="8"/>
      <c r="B10" s="4"/>
    </row>
    <row r="11" spans="1:4" x14ac:dyDescent="0.35">
      <c r="A11" s="8"/>
      <c r="B11" s="4"/>
    </row>
    <row r="12" spans="1:4" x14ac:dyDescent="0.35">
      <c r="A12" s="9" t="s">
        <v>32</v>
      </c>
      <c r="B12" s="4"/>
    </row>
    <row r="13" spans="1:4" ht="49.5" customHeight="1" x14ac:dyDescent="0.35">
      <c r="A13" s="61" t="s">
        <v>33</v>
      </c>
      <c r="B13" s="66" t="s">
        <v>98</v>
      </c>
    </row>
    <row r="14" spans="1:4" ht="38.25" customHeight="1" x14ac:dyDescent="0.35">
      <c r="A14" s="60" t="s">
        <v>34</v>
      </c>
      <c r="B14" s="58" t="str">
        <f>'Survey link'!D6</f>
        <v>This cell will automatically generate a link once you have filled up your company name and proposed solution name in General Assessment worksheet.</v>
      </c>
      <c r="C14" s="4" t="s">
        <v>104</v>
      </c>
    </row>
    <row r="15" spans="1:4" ht="33.75" customHeight="1" x14ac:dyDescent="0.35">
      <c r="B15" s="4"/>
    </row>
    <row r="16" spans="1:4" ht="32.25" customHeight="1" x14ac:dyDescent="0.35">
      <c r="A16" s="62" t="s">
        <v>35</v>
      </c>
      <c r="B16" s="59" t="s">
        <v>36</v>
      </c>
    </row>
    <row r="17" spans="1:2" x14ac:dyDescent="0.35">
      <c r="B17" s="50" t="s">
        <v>37</v>
      </c>
    </row>
    <row r="18" spans="1:2" x14ac:dyDescent="0.35">
      <c r="A18" s="3"/>
      <c r="B18" s="75">
        <v>0</v>
      </c>
    </row>
    <row r="19" spans="1:2" x14ac:dyDescent="0.35"/>
    <row r="20" spans="1:2" x14ac:dyDescent="0.35"/>
    <row r="21" spans="1:2" x14ac:dyDescent="0.35"/>
    <row r="22" spans="1:2" x14ac:dyDescent="0.35"/>
    <row r="23" spans="1:2" x14ac:dyDescent="0.35"/>
    <row r="24" spans="1:2" x14ac:dyDescent="0.35"/>
    <row r="25" spans="1:2" x14ac:dyDescent="0.35"/>
    <row r="26" spans="1:2" x14ac:dyDescent="0.35"/>
    <row r="27" spans="1:2" x14ac:dyDescent="0.35"/>
  </sheetData>
  <sheetProtection algorithmName="SHA-512" hashValue="hqBaSwSfcUEf7ev8Wt5cOx9MS39RRl9I5z5MfUoUQ1x5kV44GuGY86w3h1fV1HYz9KnsMlmw///Er3fLz6ju7g==" saltValue="gdS86Kje861WpN37DA4KIQ==" spinCount="100000" sheet="1" formatColumns="0" formatRows="0"/>
  <protectedRanges>
    <protectedRange sqref="B18" name="Surveys"/>
  </protectedRanges>
  <mergeCells count="2">
    <mergeCell ref="A3:B3"/>
    <mergeCell ref="A5:B5"/>
  </mergeCells>
  <conditionalFormatting sqref="B18">
    <cfRule type="cellIs" dxfId="5" priority="1" operator="between">
      <formula>1</formula>
      <formula>4</formula>
    </cfRule>
    <cfRule type="cellIs" dxfId="4" priority="2" operator="equal">
      <formula>5</formula>
    </cfRule>
  </conditionalFormatting>
  <hyperlinks>
    <hyperlink ref="A1" r:id="rId1" xr:uid="{F85654E6-2625-45DE-85E3-F559A1B06C7E}"/>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B88860-D63B-4D71-9464-1317B7D9AB89}">
          <x14:formula1>
            <xm:f>'Survey link'!$F$1:$F$6</xm:f>
          </x14:formula1>
          <xm:sqref>B18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A3" sqref="A3:C3"/>
    </sheetView>
  </sheetViews>
  <sheetFormatPr defaultColWidth="0" defaultRowHeight="14.5" zeroHeight="1" x14ac:dyDescent="0.35"/>
  <cols>
    <col min="1" max="1" width="84.54296875" customWidth="1"/>
    <col min="2" max="2" width="72.54296875" customWidth="1"/>
    <col min="3" max="3" width="55" customWidth="1"/>
    <col min="4" max="4" width="3" customWidth="1"/>
    <col min="5" max="11" width="0" hidden="1" customWidth="1"/>
    <col min="12" max="16384" width="9.1796875" hidden="1"/>
  </cols>
  <sheetData>
    <row r="1" spans="1:3" x14ac:dyDescent="0.35">
      <c r="A1" s="33" t="s">
        <v>0</v>
      </c>
      <c r="C1" s="5" t="str">
        <f>Instructions!C1</f>
        <v>Version: 25-3.0</v>
      </c>
    </row>
    <row r="2" spans="1:3" x14ac:dyDescent="0.35">
      <c r="C2" s="32">
        <f>Instructions!C2</f>
        <v>45898</v>
      </c>
    </row>
    <row r="3" spans="1:3" s="7" customFormat="1" ht="32.15" customHeight="1" x14ac:dyDescent="0.35">
      <c r="A3" s="81" t="s">
        <v>38</v>
      </c>
      <c r="B3" s="81"/>
      <c r="C3" s="81"/>
    </row>
    <row r="4" spans="1:3" x14ac:dyDescent="0.35"/>
    <row r="5" spans="1:3" ht="21.5" thickBot="1" x14ac:dyDescent="0.55000000000000004">
      <c r="A5" s="47" t="s">
        <v>39</v>
      </c>
    </row>
    <row r="6" spans="1:3" s="22" customFormat="1" ht="15.5" x14ac:dyDescent="0.35">
      <c r="A6" s="42" t="s">
        <v>40</v>
      </c>
      <c r="B6" s="46" t="s">
        <v>41</v>
      </c>
      <c r="C6" s="45" t="s">
        <v>42</v>
      </c>
    </row>
    <row r="7" spans="1:3" ht="142" customHeight="1" thickBot="1" x14ac:dyDescent="0.4">
      <c r="A7" s="39"/>
      <c r="B7" s="40"/>
      <c r="C7" s="41" t="str">
        <f>IF(AND('Data for graphs'!N2=100%,'Data for graphs'!E25=0),"Proceed","Do not submit")</f>
        <v>Do not submit</v>
      </c>
    </row>
    <row r="8" spans="1:3" ht="15" thickBot="1" x14ac:dyDescent="0.4"/>
    <row r="9" spans="1:3" s="22" customFormat="1" x14ac:dyDescent="0.35">
      <c r="A9" s="44" t="s">
        <v>5</v>
      </c>
      <c r="B9" s="46" t="s">
        <v>41</v>
      </c>
      <c r="C9" s="45"/>
    </row>
    <row r="10" spans="1:3" ht="142" customHeight="1" thickBot="1" x14ac:dyDescent="0.4">
      <c r="A10" s="39"/>
      <c r="B10" s="40"/>
      <c r="C10" s="43" t="str">
        <f>HYPERLINK("#'General Assessment'!A1", "Return to General Assessment")</f>
        <v>Return to General Assessment</v>
      </c>
    </row>
    <row r="11" spans="1:3" ht="15" thickBot="1" x14ac:dyDescent="0.4"/>
    <row r="12" spans="1:3" s="22" customFormat="1" x14ac:dyDescent="0.35">
      <c r="A12" s="44" t="s">
        <v>43</v>
      </c>
      <c r="B12" s="46" t="s">
        <v>41</v>
      </c>
      <c r="C12" s="45"/>
    </row>
    <row r="13" spans="1:3" ht="142" customHeight="1" thickBot="1" x14ac:dyDescent="0.4">
      <c r="A13" s="39"/>
      <c r="B13" s="40"/>
      <c r="C13" s="43" t="str">
        <f>HYPERLINK("#'Solution Category Requirements'!A1", "Return to Solution Category Requirements")</f>
        <v>Return to Solution Category Requirements</v>
      </c>
    </row>
    <row r="14" spans="1:3" ht="15" thickBot="1" x14ac:dyDescent="0.4"/>
    <row r="15" spans="1:3" s="22" customFormat="1" x14ac:dyDescent="0.35">
      <c r="A15" s="44" t="s">
        <v>31</v>
      </c>
      <c r="B15" s="46" t="s">
        <v>41</v>
      </c>
      <c r="C15" s="45"/>
    </row>
    <row r="16" spans="1:3" ht="142" customHeight="1" thickBot="1" x14ac:dyDescent="0.4">
      <c r="A16" s="39"/>
      <c r="B16" s="40"/>
      <c r="C16" s="43" t="str">
        <f>HYPERLINK("#'Satisfaction Survey'!A4", "Return to Satisfaction Survey")</f>
        <v>Return to Satisfaction Survey</v>
      </c>
    </row>
    <row r="17" x14ac:dyDescent="0.35"/>
  </sheetData>
  <sheetProtection algorithmName="SHA-512" hashValue="uS4z3hqOT/FKyveKuj1U0RzceAqXDHcr13JuMG6XaE30jrfXykt1AI2f9AsikUwFv00bntfIYtdobfMQiB+A4g==" saltValue="Dm9QCpD1KY75xgEaq4qohQ==" spinCount="100000" sheet="1" formatColumns="0" formatRows="0"/>
  <mergeCells count="1">
    <mergeCell ref="A3:C3"/>
  </mergeCells>
  <conditionalFormatting sqref="C7">
    <cfRule type="containsText" dxfId="3" priority="1" operator="containsText" text="Proceed">
      <formula>NOT(ISERROR(SEARCH("Proceed",C7)))</formula>
    </cfRule>
    <cfRule type="containsText" dxfId="2"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C15" sqref="C15"/>
    </sheetView>
  </sheetViews>
  <sheetFormatPr defaultRowHeight="14.5" x14ac:dyDescent="0.35"/>
  <cols>
    <col min="2" max="2" width="45.54296875" bestFit="1" customWidth="1"/>
    <col min="3" max="3" width="13.1796875" bestFit="1" customWidth="1"/>
  </cols>
  <sheetData>
    <row r="1" spans="1:19" x14ac:dyDescent="0.35">
      <c r="A1" t="s">
        <v>44</v>
      </c>
      <c r="E1" t="s">
        <v>45</v>
      </c>
      <c r="H1" t="s">
        <v>46</v>
      </c>
      <c r="M1" t="s">
        <v>40</v>
      </c>
    </row>
    <row r="2" spans="1:19" x14ac:dyDescent="0.35">
      <c r="A2" t="s">
        <v>47</v>
      </c>
      <c r="B2" s="14">
        <f>COUNTIF('General Assessment'!D12:D21,"Yes")/B6+COUNTIF('General Assessment'!D12:D21,"No")/B6</f>
        <v>0</v>
      </c>
      <c r="E2" t="s">
        <v>48</v>
      </c>
      <c r="F2" s="15">
        <f>B13</f>
        <v>0</v>
      </c>
      <c r="H2" t="s">
        <v>48</v>
      </c>
      <c r="I2" s="14">
        <f>J2/5</f>
        <v>0</v>
      </c>
      <c r="J2">
        <f>'Satisfaction Survey'!B18</f>
        <v>0</v>
      </c>
      <c r="M2" t="s">
        <v>48</v>
      </c>
      <c r="N2" s="14">
        <f>SUM(B2,F2,I2)/3</f>
        <v>0</v>
      </c>
    </row>
    <row r="3" spans="1:19" x14ac:dyDescent="0.35">
      <c r="A3" t="s">
        <v>49</v>
      </c>
      <c r="B3" s="15">
        <f>100%-B2</f>
        <v>1</v>
      </c>
      <c r="E3" t="s">
        <v>49</v>
      </c>
      <c r="F3" s="15">
        <f t="shared" ref="F3:F5" si="0">B14</f>
        <v>1</v>
      </c>
      <c r="H3" t="s">
        <v>50</v>
      </c>
      <c r="I3" s="14">
        <f>1-I2</f>
        <v>1</v>
      </c>
      <c r="J3">
        <f>5-J2</f>
        <v>5</v>
      </c>
      <c r="M3" t="s">
        <v>49</v>
      </c>
      <c r="N3" s="14">
        <f>SUM(B3,F3,I3)/3</f>
        <v>1</v>
      </c>
    </row>
    <row r="4" spans="1:19" x14ac:dyDescent="0.35">
      <c r="A4" t="s">
        <v>29</v>
      </c>
      <c r="B4" s="14">
        <f>COUNTIF('General Assessment'!D15:D21,"Yes")/B6</f>
        <v>0</v>
      </c>
      <c r="E4" t="s">
        <v>29</v>
      </c>
      <c r="F4" s="15">
        <f t="shared" si="0"/>
        <v>0</v>
      </c>
      <c r="H4" t="s">
        <v>29</v>
      </c>
    </row>
    <row r="5" spans="1:19" x14ac:dyDescent="0.35">
      <c r="A5" t="s">
        <v>24</v>
      </c>
      <c r="B5" s="14">
        <f>COUNTIF('General Assessment'!D15:D21,"No")/B6</f>
        <v>0</v>
      </c>
      <c r="E5" t="s">
        <v>24</v>
      </c>
      <c r="F5" s="15">
        <f t="shared" si="0"/>
        <v>0</v>
      </c>
      <c r="H5" t="s">
        <v>24</v>
      </c>
    </row>
    <row r="6" spans="1:19" x14ac:dyDescent="0.35">
      <c r="A6" t="s">
        <v>51</v>
      </c>
      <c r="B6">
        <f>COUNTIF('General Assessment'!A12:A26, "&lt;&gt;")</f>
        <v>10</v>
      </c>
    </row>
    <row r="7" spans="1:19" x14ac:dyDescent="0.35">
      <c r="S7" t="s">
        <v>52</v>
      </c>
    </row>
    <row r="9" spans="1:19" x14ac:dyDescent="0.35">
      <c r="A9" t="s">
        <v>53</v>
      </c>
    </row>
    <row r="11" spans="1:19" x14ac:dyDescent="0.35">
      <c r="A11" t="s">
        <v>45</v>
      </c>
    </row>
    <row r="12" spans="1:19" x14ac:dyDescent="0.35">
      <c r="B12" t="s">
        <v>45</v>
      </c>
      <c r="C12" s="67">
        <v>1</v>
      </c>
      <c r="D12" s="67">
        <v>2</v>
      </c>
      <c r="E12" s="67">
        <v>3</v>
      </c>
      <c r="F12" s="67">
        <v>4</v>
      </c>
      <c r="G12" s="67">
        <v>5</v>
      </c>
      <c r="H12" s="67">
        <v>6</v>
      </c>
      <c r="I12" s="67">
        <v>7</v>
      </c>
      <c r="J12" s="67">
        <v>8</v>
      </c>
      <c r="K12" s="67">
        <v>9</v>
      </c>
      <c r="L12" s="67">
        <v>10</v>
      </c>
      <c r="M12" s="67">
        <v>11</v>
      </c>
      <c r="N12" s="67">
        <v>12</v>
      </c>
      <c r="O12" s="67">
        <v>13</v>
      </c>
      <c r="P12" s="67">
        <v>14</v>
      </c>
      <c r="Q12" s="67">
        <v>15</v>
      </c>
      <c r="R12" s="67">
        <v>16</v>
      </c>
      <c r="S12" s="67">
        <v>17</v>
      </c>
    </row>
    <row r="13" spans="1:19" x14ac:dyDescent="0.35">
      <c r="A13" t="s">
        <v>48</v>
      </c>
      <c r="B13" s="14" cm="1">
        <f t="array" ref="B13">IFERROR(INDEX(C13:R13, MATCH(TRUE, C13:R13&gt;0, 0)), 0)</f>
        <v>0</v>
      </c>
      <c r="C13" s="48">
        <f>SUM(C15:C16)</f>
        <v>0</v>
      </c>
      <c r="D13" s="48" t="e">
        <f t="shared" ref="D13:R13" si="1">SUM(D15:D16)</f>
        <v>#DIV/0!</v>
      </c>
      <c r="E13" s="48" t="e">
        <f t="shared" si="1"/>
        <v>#DIV/0!</v>
      </c>
      <c r="F13" s="48" t="e">
        <f t="shared" si="1"/>
        <v>#DIV/0!</v>
      </c>
      <c r="G13" s="48" t="e">
        <f t="shared" si="1"/>
        <v>#DIV/0!</v>
      </c>
      <c r="H13" s="48" t="e">
        <f t="shared" si="1"/>
        <v>#DIV/0!</v>
      </c>
      <c r="I13" s="48" t="e">
        <f t="shared" si="1"/>
        <v>#DIV/0!</v>
      </c>
      <c r="J13" s="48" t="e">
        <f t="shared" si="1"/>
        <v>#DIV/0!</v>
      </c>
      <c r="K13" s="48" t="e">
        <f t="shared" si="1"/>
        <v>#DIV/0!</v>
      </c>
      <c r="L13" s="48" t="e">
        <f t="shared" si="1"/>
        <v>#DIV/0!</v>
      </c>
      <c r="M13" s="48" t="e">
        <f t="shared" si="1"/>
        <v>#DIV/0!</v>
      </c>
      <c r="N13" s="48" t="e">
        <f t="shared" si="1"/>
        <v>#DIV/0!</v>
      </c>
      <c r="O13" s="48" t="e">
        <f t="shared" si="1"/>
        <v>#DIV/0!</v>
      </c>
      <c r="P13" s="48" t="e">
        <f t="shared" si="1"/>
        <v>#DIV/0!</v>
      </c>
      <c r="Q13" s="48" t="e">
        <f t="shared" si="1"/>
        <v>#DIV/0!</v>
      </c>
      <c r="R13" s="48" t="e">
        <f t="shared" si="1"/>
        <v>#DIV/0!</v>
      </c>
    </row>
    <row r="14" spans="1:19" x14ac:dyDescent="0.35">
      <c r="A14" t="s">
        <v>49</v>
      </c>
      <c r="B14" s="15">
        <f>100%-B13</f>
        <v>1</v>
      </c>
      <c r="C14" s="15">
        <f>100%-C13</f>
        <v>1</v>
      </c>
      <c r="D14" s="15" t="e">
        <f t="shared" ref="D14:R14" si="2">100%-D13</f>
        <v>#DIV/0!</v>
      </c>
      <c r="E14" s="15" t="e">
        <f t="shared" si="2"/>
        <v>#DIV/0!</v>
      </c>
      <c r="F14" s="15" t="e">
        <f t="shared" si="2"/>
        <v>#DIV/0!</v>
      </c>
      <c r="G14" s="15" t="e">
        <f t="shared" si="2"/>
        <v>#DIV/0!</v>
      </c>
      <c r="H14" s="15" t="e">
        <f t="shared" si="2"/>
        <v>#DIV/0!</v>
      </c>
      <c r="I14" s="15" t="e">
        <f t="shared" si="2"/>
        <v>#DIV/0!</v>
      </c>
      <c r="J14" s="15" t="e">
        <f t="shared" si="2"/>
        <v>#DIV/0!</v>
      </c>
      <c r="K14" s="15" t="e">
        <f t="shared" si="2"/>
        <v>#DIV/0!</v>
      </c>
      <c r="L14" s="15" t="e">
        <f t="shared" si="2"/>
        <v>#DIV/0!</v>
      </c>
      <c r="M14" s="15" t="e">
        <f t="shared" si="2"/>
        <v>#DIV/0!</v>
      </c>
      <c r="N14" s="15" t="e">
        <f t="shared" si="2"/>
        <v>#DIV/0!</v>
      </c>
      <c r="O14" s="15" t="e">
        <f t="shared" si="2"/>
        <v>#DIV/0!</v>
      </c>
      <c r="P14" s="15" t="e">
        <f t="shared" si="2"/>
        <v>#DIV/0!</v>
      </c>
      <c r="Q14" s="15" t="e">
        <f t="shared" si="2"/>
        <v>#DIV/0!</v>
      </c>
      <c r="R14" s="15" t="e">
        <f t="shared" si="2"/>
        <v>#DIV/0!</v>
      </c>
    </row>
    <row r="15" spans="1:19" x14ac:dyDescent="0.35">
      <c r="A15" t="s">
        <v>29</v>
      </c>
      <c r="B15" s="14">
        <f>HLOOKUP(B13,C13:R16,3)</f>
        <v>0</v>
      </c>
      <c r="C15" s="14">
        <f>COUNTIFS('Solution Category Requirements'!$A$17:$A$349,"&gt;"&amp;C12,'Solution Category Requirements'!$A$17:$A$349,"&lt;"&amp;D12,'Solution Category Requirements'!$D$17:$D$349,"Yes")/C17</f>
        <v>0</v>
      </c>
      <c r="D15" s="14" t="e">
        <f>COUNTIFS('Solution Category Requirements'!$A$17:$A$349,"&gt;"&amp;D12,'Solution Category Requirements'!$A$17:$A$349,"&lt;"&amp;E12,'Solution Category Requirements'!$D$17:$D$349,"Yes")/D17</f>
        <v>#DIV/0!</v>
      </c>
      <c r="E15" s="14" t="e">
        <f>COUNTIFS('Solution Category Requirements'!$A$17:$A$349,"&gt;"&amp;E12,'Solution Category Requirements'!$A$17:$A$349,"&lt;"&amp;F12,'Solution Category Requirements'!$D$17:$D$349,"Yes")/E17</f>
        <v>#DIV/0!</v>
      </c>
      <c r="F15" s="14" t="e">
        <f>COUNTIFS('Solution Category Requirements'!$A$17:$A$349,"&gt;"&amp;F12,'Solution Category Requirements'!$A$17:$A$349,"&lt;"&amp;G12,'Solution Category Requirements'!$D$17:$D$349,"Yes")/F17</f>
        <v>#DIV/0!</v>
      </c>
      <c r="G15" s="14" t="e">
        <f>COUNTIFS('Solution Category Requirements'!$A$17:$A$349,"&gt;"&amp;G12,'Solution Category Requirements'!$A$17:$A$349,"&lt;"&amp;H12,'Solution Category Requirements'!$D$17:$D$349,"Yes")/G17</f>
        <v>#DIV/0!</v>
      </c>
      <c r="H15" s="14" t="e">
        <f>COUNTIFS('Solution Category Requirements'!$A$17:$A$349,"&gt;"&amp;H12,'Solution Category Requirements'!$A$17:$A$349,"&lt;"&amp;I12,'Solution Category Requirements'!$D$17:$D$349,"Yes")/H17</f>
        <v>#DIV/0!</v>
      </c>
      <c r="I15" s="14" t="e">
        <f>COUNTIFS('Solution Category Requirements'!$A$17:$A$349,"&gt;"&amp;I12,'Solution Category Requirements'!$A$17:$A$349,"&lt;"&amp;J12,'Solution Category Requirements'!$D$17:$D$349,"Yes")/I17</f>
        <v>#DIV/0!</v>
      </c>
      <c r="J15" s="14" t="e">
        <f>COUNTIFS('Solution Category Requirements'!$A$17:$A$349,"&gt;"&amp;J12,'Solution Category Requirements'!$A$17:$A$349,"&lt;"&amp;K12,'Solution Category Requirements'!$D$17:$D$349,"Yes")/J17</f>
        <v>#DIV/0!</v>
      </c>
      <c r="K15" s="14" t="e">
        <f>COUNTIFS('Solution Category Requirements'!$A$17:$A$349,"&gt;"&amp;K12,'Solution Category Requirements'!$A$17:$A$349,"&lt;"&amp;L12,'Solution Category Requirements'!$D$17:$D$349,"Yes")/K17</f>
        <v>#DIV/0!</v>
      </c>
      <c r="L15" s="14" t="e">
        <f>COUNTIFS('Solution Category Requirements'!$A$17:$A$349,"&gt;"&amp;L12,'Solution Category Requirements'!$A$17:$A$349,"&lt;"&amp;M12,'Solution Category Requirements'!$D$17:$D$349,"Yes")/L17</f>
        <v>#DIV/0!</v>
      </c>
      <c r="M15" s="14" t="e">
        <f>COUNTIFS('Solution Category Requirements'!$A$17:$A$349,"&gt;"&amp;M12,'Solution Category Requirements'!$A$17:$A$349,"&lt;"&amp;N12,'Solution Category Requirements'!$D$17:$D$349,"Yes")/M17</f>
        <v>#DIV/0!</v>
      </c>
      <c r="N15" s="14" t="e">
        <f>COUNTIFS('Solution Category Requirements'!$A$17:$A$349,"&gt;"&amp;N12,'Solution Category Requirements'!$A$17:$A$349,"&lt;"&amp;O12,'Solution Category Requirements'!$D$17:$D$349,"Yes")/N17</f>
        <v>#DIV/0!</v>
      </c>
      <c r="O15" s="14" t="e">
        <f>COUNTIFS('Solution Category Requirements'!$A$17:$A$349,"&gt;"&amp;O12,'Solution Category Requirements'!$A$17:$A$349,"&lt;"&amp;P12,'Solution Category Requirements'!$D$17:$D$349,"Yes")/O17</f>
        <v>#DIV/0!</v>
      </c>
      <c r="P15" s="14" t="e">
        <f>COUNTIFS('Solution Category Requirements'!$A$17:$A$349,"&gt;"&amp;P12,'Solution Category Requirements'!$A$17:$A$349,"&lt;"&amp;Q12,'Solution Category Requirements'!$D$17:$D$349,"Yes")/P17</f>
        <v>#DIV/0!</v>
      </c>
      <c r="Q15" s="14" t="e">
        <f>COUNTIFS('Solution Category Requirements'!$A$17:$A$349,"&gt;"&amp;Q12,'Solution Category Requirements'!$A$17:$A$349,"&lt;"&amp;R12,'Solution Category Requirements'!$D$17:$D$349,"Yes")/Q17</f>
        <v>#DIV/0!</v>
      </c>
      <c r="R15" s="14" t="e">
        <f>COUNTIFS('Solution Category Requirements'!$A$17:$A$349,"&gt;"&amp;R12,'Solution Category Requirements'!$A$17:$A$349,"&lt;"&amp;S12,'Solution Category Requirements'!$D$17:$D$349,"Yes")/R17</f>
        <v>#DIV/0!</v>
      </c>
    </row>
    <row r="16" spans="1:19" x14ac:dyDescent="0.35">
      <c r="A16" t="s">
        <v>24</v>
      </c>
      <c r="B16" s="14">
        <f>HLOOKUP(B13,C13:R16,4)</f>
        <v>0</v>
      </c>
      <c r="C16" s="14">
        <f>COUNTIFS('Solution Category Requirements'!$A$17:$A$349,"&gt;"&amp;C12,'Solution Category Requirements'!$A$17:$A$349,"&lt;"&amp;D12,'Solution Category Requirements'!$D$17:$D$349,"No")/C17</f>
        <v>0</v>
      </c>
      <c r="D16" s="14" t="e">
        <f>COUNTIFS('Solution Category Requirements'!$A$17:$A$349,"&gt;"&amp;D12,'Solution Category Requirements'!$A$17:$A$349,"&lt;"&amp;E12,'Solution Category Requirements'!$D$17:$D$349,"No")/D17</f>
        <v>#DIV/0!</v>
      </c>
      <c r="E16" s="14" t="e">
        <f>COUNTIFS('Solution Category Requirements'!$A$17:$A$349,"&gt;"&amp;E12,'Solution Category Requirements'!$A$17:$A$349,"&lt;"&amp;F12,'Solution Category Requirements'!$D$17:$D$349,"No")/E17</f>
        <v>#DIV/0!</v>
      </c>
      <c r="F16" s="14" t="e">
        <f>COUNTIFS('Solution Category Requirements'!$A$17:$A$349,"&gt;"&amp;F12,'Solution Category Requirements'!$A$17:$A$349,"&lt;"&amp;G12,'Solution Category Requirements'!$D$17:$D$349,"No")/F17</f>
        <v>#DIV/0!</v>
      </c>
      <c r="G16" s="14" t="e">
        <f>COUNTIFS('Solution Category Requirements'!$A$17:$A$349,"&gt;"&amp;G12,'Solution Category Requirements'!$A$17:$A$349,"&lt;"&amp;H12,'Solution Category Requirements'!$D$17:$D$349,"No")/G17</f>
        <v>#DIV/0!</v>
      </c>
      <c r="H16" s="14" t="e">
        <f>COUNTIFS('Solution Category Requirements'!$A$17:$A$349,"&gt;"&amp;H12,'Solution Category Requirements'!$A$17:$A$349,"&lt;"&amp;I12,'Solution Category Requirements'!$D$17:$D$349,"No")/H17</f>
        <v>#DIV/0!</v>
      </c>
      <c r="I16" s="14" t="e">
        <f>COUNTIFS('Solution Category Requirements'!$A$17:$A$349,"&gt;"&amp;I12,'Solution Category Requirements'!$A$17:$A$349,"&lt;"&amp;J12,'Solution Category Requirements'!$D$17:$D$349,"No")/I17</f>
        <v>#DIV/0!</v>
      </c>
      <c r="J16" s="14" t="e">
        <f>COUNTIFS('Solution Category Requirements'!$A$17:$A$349,"&gt;"&amp;J12,'Solution Category Requirements'!$A$17:$A$349,"&lt;"&amp;K12,'Solution Category Requirements'!$D$17:$D$349,"No")/J17</f>
        <v>#DIV/0!</v>
      </c>
      <c r="K16" s="14" t="e">
        <f>COUNTIFS('Solution Category Requirements'!$A$17:$A$349,"&gt;"&amp;K12,'Solution Category Requirements'!$A$17:$A$349,"&lt;"&amp;L12,'Solution Category Requirements'!$D$17:$D$349,"No")/K17</f>
        <v>#DIV/0!</v>
      </c>
      <c r="L16" s="14" t="e">
        <f>COUNTIFS('Solution Category Requirements'!$A$17:$A$349,"&gt;"&amp;L12,'Solution Category Requirements'!$A$17:$A$349,"&lt;"&amp;M12,'Solution Category Requirements'!$D$17:$D$349,"No")/L17</f>
        <v>#DIV/0!</v>
      </c>
      <c r="M16" s="14" t="e">
        <f>COUNTIFS('Solution Category Requirements'!$A$17:$A$349,"&gt;"&amp;M12,'Solution Category Requirements'!$A$17:$A$349,"&lt;"&amp;N12,'Solution Category Requirements'!$D$17:$D$349,"No")/M17</f>
        <v>#DIV/0!</v>
      </c>
      <c r="N16" s="14" t="e">
        <f>COUNTIFS('Solution Category Requirements'!$A$17:$A$349,"&gt;"&amp;N12,'Solution Category Requirements'!$A$17:$A$349,"&lt;"&amp;O12,'Solution Category Requirements'!$D$17:$D$349,"No")/N17</f>
        <v>#DIV/0!</v>
      </c>
      <c r="O16" s="14" t="e">
        <f>COUNTIFS('Solution Category Requirements'!$A$17:$A$349,"&gt;"&amp;O12,'Solution Category Requirements'!$A$17:$A$349,"&lt;"&amp;P12,'Solution Category Requirements'!$D$17:$D$349,"No")/O17</f>
        <v>#DIV/0!</v>
      </c>
      <c r="P16" s="14" t="e">
        <f>COUNTIFS('Solution Category Requirements'!$A$17:$A$349,"&gt;"&amp;P12,'Solution Category Requirements'!$A$17:$A$349,"&lt;"&amp;Q12,'Solution Category Requirements'!$D$17:$D$349,"No")/P17</f>
        <v>#DIV/0!</v>
      </c>
      <c r="Q16" s="14" t="e">
        <f>COUNTIFS('Solution Category Requirements'!$A$17:$A$349,"&gt;"&amp;Q12,'Solution Category Requirements'!$A$17:$A$349,"&lt;"&amp;R12,'Solution Category Requirements'!$D$17:$D$349,"No")/Q17</f>
        <v>#DIV/0!</v>
      </c>
      <c r="R16" s="14" t="e">
        <f>COUNTIFS('Solution Category Requirements'!$A$17:$A$349,"&gt;"&amp;R12,'Solution Category Requirements'!$A$17:$A$349,"&lt;"&amp;S12,'Solution Category Requirements'!$D$17:$D$349,"No")/R17</f>
        <v>#DIV/0!</v>
      </c>
    </row>
    <row r="17" spans="1:20" x14ac:dyDescent="0.35">
      <c r="A17" t="s">
        <v>54</v>
      </c>
      <c r="B17" s="14"/>
      <c r="C17" s="49">
        <f>COUNTIFS('Solution Category Requirements'!$A$18:$A$143,"&gt;"&amp;C12,'Solution Category Requirements'!$A$18:$A$143,"&lt;"&amp;D12)</f>
        <v>13</v>
      </c>
      <c r="D17" s="49">
        <f>COUNTIFS('Solution Category Requirements'!$A$18:$A$143,"&gt;"&amp;D12,'Solution Category Requirements'!$A$18:$A$143,"&lt;"&amp;E12)</f>
        <v>0</v>
      </c>
      <c r="E17" s="49">
        <f>COUNTIFS('Solution Category Requirements'!$A$18:$A$143,"&gt;"&amp;E12,'Solution Category Requirements'!$A$18:$A$143,"&lt;"&amp;F12)</f>
        <v>0</v>
      </c>
      <c r="F17" s="49">
        <f>COUNTIFS('Solution Category Requirements'!$A$18:$A$143,"&gt;"&amp;F12,'Solution Category Requirements'!$A$18:$A$143,"&lt;"&amp;G12)</f>
        <v>0</v>
      </c>
      <c r="G17" s="49">
        <f>COUNTIFS('Solution Category Requirements'!$A$18:$A$143,"&gt;"&amp;G12,'Solution Category Requirements'!$A$18:$A$143,"&lt;"&amp;H12)</f>
        <v>0</v>
      </c>
      <c r="H17" s="49">
        <f>COUNTIFS('Solution Category Requirements'!$A$18:$A$143,"&gt;"&amp;H12,'Solution Category Requirements'!$A$18:$A$143,"&lt;"&amp;I12)</f>
        <v>0</v>
      </c>
      <c r="I17" s="49">
        <f>COUNTIFS('Solution Category Requirements'!$A$18:$A$143,"&gt;"&amp;I12,'Solution Category Requirements'!$A$18:$A$143,"&lt;"&amp;J12)</f>
        <v>0</v>
      </c>
      <c r="J17" s="49">
        <f>COUNTIFS('Solution Category Requirements'!$A$18:$A$143,"&gt;"&amp;J12,'Solution Category Requirements'!$A$18:$A$143,"&lt;"&amp;K12)</f>
        <v>0</v>
      </c>
      <c r="K17" s="49">
        <f>COUNTIFS('Solution Category Requirements'!$A$18:$A$143,"&gt;"&amp;K12,'Solution Category Requirements'!$A$18:$A$143,"&lt;"&amp;L12)</f>
        <v>0</v>
      </c>
      <c r="L17" s="49">
        <f>COUNTIFS('Solution Category Requirements'!$A$18:$A$143,"&gt;"&amp;L12,'Solution Category Requirements'!$A$18:$A$143,"&lt;"&amp;M12)</f>
        <v>0</v>
      </c>
      <c r="M17" s="49">
        <f>COUNTIFS('Solution Category Requirements'!$A$18:$A$143,"&gt;"&amp;M12,'Solution Category Requirements'!$A$18:$A$143,"&lt;"&amp;N12)</f>
        <v>0</v>
      </c>
      <c r="N17" s="49">
        <f>COUNTIFS('Solution Category Requirements'!$A$18:$A$143,"&gt;"&amp;N12,'Solution Category Requirements'!$A$18:$A$143,"&lt;"&amp;O12)</f>
        <v>0</v>
      </c>
      <c r="O17" s="49">
        <f>COUNTIFS('Solution Category Requirements'!$A$18:$A$143,"&gt;"&amp;O12,'Solution Category Requirements'!$A$18:$A$143,"&lt;"&amp;P12)</f>
        <v>0</v>
      </c>
      <c r="P17" s="49">
        <f>COUNTIFS('Solution Category Requirements'!$A$18:$A$143,"&gt;"&amp;P12,'Solution Category Requirements'!$A$18:$A$143,"&lt;"&amp;Q12)</f>
        <v>0</v>
      </c>
      <c r="Q17" s="49">
        <f>COUNTIFS('Solution Category Requirements'!$A$18:$A$143,"&gt;"&amp;Q12,'Solution Category Requirements'!$A$18:$A$143,"&lt;"&amp;R12)</f>
        <v>0</v>
      </c>
      <c r="R17" s="49">
        <f>COUNTIFS('Solution Category Requirements'!$A$18:$A$143,"&gt;"&amp;R12,'Solution Category Requirements'!$A$18:$A$143,"&lt;"&amp;S12)</f>
        <v>0</v>
      </c>
    </row>
    <row r="19" spans="1:20" x14ac:dyDescent="0.35">
      <c r="A19" t="s">
        <v>55</v>
      </c>
      <c r="C19" s="74" t="e">
        <f>MATCH(D12,'Solution Category Requirements'!$A$16:$A$143,0)-MATCH(C12,'Solution Category Requirements'!$A$16:$A$143,0)-1</f>
        <v>#N/A</v>
      </c>
      <c r="D19" s="74" t="e">
        <f>MATCH(E12,'Solution Category Requirements'!$A$16:$A$143,0)-MATCH(D12,'Solution Category Requirements'!$A$16:$A$143,0)-1</f>
        <v>#N/A</v>
      </c>
      <c r="E19" s="74" t="e">
        <f>MATCH(F12,'Solution Category Requirements'!$A$16:$A$143,0)-MATCH(E12,'Solution Category Requirements'!$A$16:$A$143,0)-1</f>
        <v>#N/A</v>
      </c>
      <c r="F19" s="74" t="e">
        <f>MATCH(G12,'Solution Category Requirements'!$A$16:$A$143,0)-MATCH(F12,'Solution Category Requirements'!$A$16:$A$143,0)-1</f>
        <v>#N/A</v>
      </c>
      <c r="G19" s="74" t="e">
        <f>MATCH(H12,'Solution Category Requirements'!$A$16:$A$143,0)-MATCH(G12,'Solution Category Requirements'!$A$16:$A$143,0)-1</f>
        <v>#N/A</v>
      </c>
      <c r="H19" s="74" t="e">
        <f>MATCH(I12,'Solution Category Requirements'!$A$16:$A$143,0)-MATCH(H12,'Solution Category Requirements'!$A$16:$A$143,0)-1</f>
        <v>#N/A</v>
      </c>
      <c r="I19" s="74" t="e">
        <f>MATCH(J12,'Solution Category Requirements'!$A$16:$A$143,0)-MATCH(I12,'Solution Category Requirements'!$A$16:$A$143,0)-1</f>
        <v>#N/A</v>
      </c>
      <c r="J19" s="74" t="e">
        <f>MATCH(K12,'Solution Category Requirements'!$A$16:$A$143,0)-MATCH(J12,'Solution Category Requirements'!$A$16:$A$143,0)-1</f>
        <v>#N/A</v>
      </c>
      <c r="K19" s="74" t="e">
        <f>MATCH(L12,'Solution Category Requirements'!$A$16:$A$143,0)-MATCH(K12,'Solution Category Requirements'!$A$16:$A$143,0)-1</f>
        <v>#N/A</v>
      </c>
      <c r="L19" s="74" t="e">
        <f>MATCH(M12,'Solution Category Requirements'!$A$16:$A$143,0)-MATCH(L12,'Solution Category Requirements'!$A$16:$A$143,0)-1</f>
        <v>#N/A</v>
      </c>
      <c r="M19" s="74" t="e">
        <f>MATCH(N12,'Solution Category Requirements'!$A$16:$A$143,0)-MATCH(M12,'Solution Category Requirements'!$A$16:$A$143,0)-1</f>
        <v>#N/A</v>
      </c>
      <c r="N19" s="74" t="e">
        <f>MATCH(O12,'Solution Category Requirements'!$A$16:$A$143,0)-MATCH(N12,'Solution Category Requirements'!$A$16:$A$143,0)-1</f>
        <v>#N/A</v>
      </c>
      <c r="O19" s="74" t="e">
        <f>MATCH(P12,'Solution Category Requirements'!$A$16:$A$143,0)-MATCH(O12,'Solution Category Requirements'!$A$16:$A$143,0)-1</f>
        <v>#N/A</v>
      </c>
      <c r="P19" s="74" t="e">
        <f>MATCH(Q12,'Solution Category Requirements'!$A$16:$A$143,0)-MATCH(P12,'Solution Category Requirements'!$A$16:$A$143,0)-1</f>
        <v>#N/A</v>
      </c>
      <c r="Q19" s="74" t="e">
        <f>MATCH(R12,'Solution Category Requirements'!$A$16:$A$143,0)-MATCH(Q12,'Solution Category Requirements'!$A$16:$A$143,0)-1</f>
        <v>#N/A</v>
      </c>
      <c r="R19" s="74" t="e">
        <f>MATCH(S12,'Solution Category Requirements'!$A$16:$A$143,0)-MATCH(R12,'Solution Category Requirements'!$A$16:$A$143,0)-1</f>
        <v>#N/A</v>
      </c>
      <c r="T19" t="s">
        <v>56</v>
      </c>
    </row>
    <row r="20" spans="1:20" x14ac:dyDescent="0.35">
      <c r="T20" t="s">
        <v>57</v>
      </c>
    </row>
    <row r="21" spans="1:20" x14ac:dyDescent="0.35">
      <c r="A21" t="s">
        <v>58</v>
      </c>
    </row>
    <row r="22" spans="1:20" x14ac:dyDescent="0.35">
      <c r="B22" t="s">
        <v>5</v>
      </c>
      <c r="C22" t="s">
        <v>59</v>
      </c>
      <c r="D22" t="s">
        <v>60</v>
      </c>
      <c r="E22" t="s">
        <v>61</v>
      </c>
    </row>
    <row r="23" spans="1:20" x14ac:dyDescent="0.35">
      <c r="A23" t="s">
        <v>62</v>
      </c>
      <c r="B23">
        <f>'General Assessment'!A7</f>
        <v>0</v>
      </c>
      <c r="C23">
        <f>'Solution Category Requirements'!A10</f>
        <v>0</v>
      </c>
    </row>
    <row r="24" spans="1:20" x14ac:dyDescent="0.35">
      <c r="A24" t="s">
        <v>63</v>
      </c>
      <c r="B24">
        <f>'General Assessment'!A8</f>
        <v>0</v>
      </c>
      <c r="C24">
        <f>'Solution Category Requirements'!A11</f>
        <v>0</v>
      </c>
      <c r="D24">
        <f>J3</f>
        <v>5</v>
      </c>
    </row>
    <row r="25" spans="1:20" x14ac:dyDescent="0.35">
      <c r="A25" t="s">
        <v>61</v>
      </c>
      <c r="B25">
        <f>SUM(B23:B24)</f>
        <v>0</v>
      </c>
      <c r="C25">
        <f>SUM(C23:C24)</f>
        <v>0</v>
      </c>
      <c r="D25">
        <f>SUM(D23:D24)</f>
        <v>5</v>
      </c>
      <c r="E25">
        <f>SUM(B25:D25)</f>
        <v>5</v>
      </c>
    </row>
    <row r="29" spans="1:20" x14ac:dyDescent="0.35">
      <c r="A29" s="24" t="str">
        <f>IF(AND(N2=100%,E25=0),"Proceed","Do not submit")</f>
        <v>Do not submit</v>
      </c>
    </row>
  </sheetData>
  <conditionalFormatting sqref="C19:R19">
    <cfRule type="expression" dxfId="1"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sqref="A1:D6"/>
    </sheetView>
  </sheetViews>
  <sheetFormatPr defaultRowHeight="14.5" x14ac:dyDescent="0.35"/>
  <cols>
    <col min="1" max="1" width="55.453125" bestFit="1" customWidth="1"/>
    <col min="2" max="2" width="36.81640625" customWidth="1"/>
    <col min="3" max="3" width="33" customWidth="1"/>
  </cols>
  <sheetData>
    <row r="1" spans="1:6" x14ac:dyDescent="0.35">
      <c r="A1" s="34" t="s">
        <v>64</v>
      </c>
      <c r="F1">
        <v>0</v>
      </c>
    </row>
    <row r="2" spans="1:6" x14ac:dyDescent="0.35">
      <c r="F2">
        <v>1</v>
      </c>
    </row>
    <row r="3" spans="1:6" x14ac:dyDescent="0.35">
      <c r="A3" t="s">
        <v>99</v>
      </c>
      <c r="B3" t="s">
        <v>68</v>
      </c>
      <c r="C3" t="s">
        <v>69</v>
      </c>
      <c r="F3">
        <v>2</v>
      </c>
    </row>
    <row r="4" spans="1:6" x14ac:dyDescent="0.35">
      <c r="A4" t="s">
        <v>100</v>
      </c>
      <c r="B4" t="s">
        <v>65</v>
      </c>
      <c r="C4" t="s">
        <v>66</v>
      </c>
      <c r="D4" t="s">
        <v>70</v>
      </c>
      <c r="F4">
        <v>3</v>
      </c>
    </row>
    <row r="5" spans="1:6" x14ac:dyDescent="0.35">
      <c r="A5" t="s">
        <v>101</v>
      </c>
      <c r="B5" t="s">
        <v>102</v>
      </c>
      <c r="C5" t="s">
        <v>67</v>
      </c>
      <c r="F5">
        <v>4</v>
      </c>
    </row>
    <row r="6" spans="1:6" x14ac:dyDescent="0.35">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61177776-E00B-4F58-9A8A-525E270D3E2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H5" sqref="H5"/>
    </sheetView>
  </sheetViews>
  <sheetFormatPr defaultColWidth="9.1796875" defaultRowHeight="14.5" x14ac:dyDescent="0.35"/>
  <cols>
    <col min="1" max="1" width="14.54296875" style="1" customWidth="1"/>
    <col min="2" max="16384" width="9.1796875" style="1"/>
  </cols>
  <sheetData>
    <row r="1" spans="1:1" x14ac:dyDescent="0.35">
      <c r="A1" s="1" t="s">
        <v>71</v>
      </c>
    </row>
    <row r="2" spans="1:1" x14ac:dyDescent="0.35">
      <c r="A2" s="1" t="s">
        <v>29</v>
      </c>
    </row>
    <row r="3" spans="1:1" x14ac:dyDescent="0.35">
      <c r="A3" s="1" t="s">
        <v>24</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2.xml><?xml version="1.0" encoding="utf-8"?>
<ds:datastoreItem xmlns:ds="http://schemas.openxmlformats.org/officeDocument/2006/customXml" ds:itemID="{0893BB2C-9572-4052-B0A1-88BE5C0BA4EF}">
  <ds:schemaRefs>
    <ds:schemaRef ds:uri="http://schemas.microsoft.com/office/infopath/2007/PartnerControls"/>
    <ds:schemaRef ds:uri="http://schemas.microsoft.com/office/2006/metadata/properties"/>
    <ds:schemaRef ds:uri="http://purl.org/dc/dcmitype/"/>
    <ds:schemaRef ds:uri="http://purl.org/dc/terms/"/>
    <ds:schemaRef ds:uri="http://schemas.openxmlformats.org/package/2006/metadata/core-properties"/>
    <ds:schemaRef ds:uri="http://www.w3.org/XML/1998/namespace"/>
    <ds:schemaRef ds:uri="http://schemas.microsoft.com/office/2006/documentManagement/types"/>
    <ds:schemaRef ds:uri="http://purl.org/dc/elements/1.1/"/>
    <ds:schemaRef ds:uri="388bccd0-021a-467f-a5da-ec7dfa5bc485"/>
  </ds:schemaRefs>
</ds:datastoreItem>
</file>

<file path=customXml/itemProps3.xml><?xml version="1.0" encoding="utf-8"?>
<ds:datastoreItem xmlns:ds="http://schemas.openxmlformats.org/officeDocument/2006/customXml" ds:itemID="{9A8E3C53-CAF0-4CF2-883F-A72559BCCC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Yong Ling LIM (IMDA)</cp:lastModifiedBy>
  <cp:revision/>
  <dcterms:created xsi:type="dcterms:W3CDTF">2023-12-13T06:24:13Z</dcterms:created>
  <dcterms:modified xsi:type="dcterms:W3CDTF">2025-08-20T08:51:15Z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