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showInkAnnotation="0" codeName="ThisWorkbook" defaultThemeVersion="166925"/>
  <mc:AlternateContent xmlns:mc="http://schemas.openxmlformats.org/markup-compatibility/2006">
    <mc:Choice Requires="x15">
      <x15ac:absPath xmlns:x15ac="http://schemas.microsoft.com/office/spreadsheetml/2010/11/ac" url="C:\Users\imda-henghk\Desktop\"/>
    </mc:Choice>
  </mc:AlternateContent>
  <xr:revisionPtr revIDLastSave="0" documentId="13_ncr:1_{44260516-F2B7-4491-8D43-4235249874EC}" xr6:coauthVersionLast="47" xr6:coauthVersionMax="47" xr10:uidLastSave="{00000000-0000-0000-0000-000000000000}"/>
  <workbookProtection workbookAlgorithmName="SHA-512" workbookHashValue="/PuALL9K2yJLf0jL4q44ciE78u2U3pmhBm04/YPLNN88i5wRRMV9jRa6Jw9nbF43JXBT0Ly31LeRjlbGQ0FOYQ==" workbookSaltValue="o1DaAJ3U4RCnHFLZ7PRvUQ==" workbookSpinCount="100000" lockStructure="1"/>
  <bookViews>
    <workbookView xWindow="-110" yWindow="-110" windowWidth="19420" windowHeight="12300" tabRatio="730"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 i="8" l="1"/>
  <c r="A11" i="7" l="1" a="1"/>
  <c r="A11" i="7" s="1"/>
  <c r="B6" i="8"/>
  <c r="B4" i="8" s="1"/>
  <c r="A8" i="2"/>
  <c r="D6" i="17"/>
  <c r="B14" i="16" s="1"/>
  <c r="C6" i="17"/>
  <c r="B6" i="17"/>
  <c r="A6" i="17"/>
  <c r="B5" i="8"/>
  <c r="B2" i="8" l="1"/>
  <c r="C16" i="15" l="1"/>
  <c r="C2" i="16"/>
  <c r="C1" i="16"/>
  <c r="M19" i="8" l="1"/>
  <c r="L19" i="8"/>
  <c r="J19" i="8"/>
  <c r="I19" i="8"/>
  <c r="Q19" i="8"/>
  <c r="P19" i="8"/>
  <c r="N19" i="8"/>
  <c r="G19" i="8"/>
  <c r="F19" i="8"/>
  <c r="E19" i="8"/>
  <c r="R19" i="8"/>
  <c r="D19" i="8"/>
  <c r="K19" i="8"/>
  <c r="O19" i="8"/>
  <c r="H19" i="8"/>
  <c r="J2" i="8"/>
  <c r="J3" i="8" l="1"/>
  <c r="D24" i="8" s="1"/>
  <c r="D25" i="8" s="1"/>
  <c r="I2" i="8"/>
  <c r="I3" i="8" s="1"/>
  <c r="B8" i="2" l="1"/>
  <c r="C13" i="15" l="1"/>
  <c r="C10" i="15"/>
  <c r="C2" i="15"/>
  <c r="C1" i="15"/>
  <c r="E2" i="7"/>
  <c r="E2" i="2"/>
  <c r="B23" i="8" l="1"/>
  <c r="E1" i="7"/>
  <c r="D17" i="8" l="1"/>
  <c r="E17" i="8"/>
  <c r="F17" i="8"/>
  <c r="G17" i="8"/>
  <c r="H17" i="8"/>
  <c r="I17" i="8"/>
  <c r="J17" i="8"/>
  <c r="K17" i="8"/>
  <c r="L17" i="8"/>
  <c r="M17" i="8"/>
  <c r="N17" i="8"/>
  <c r="O17" i="8"/>
  <c r="P17" i="8"/>
  <c r="Q17" i="8"/>
  <c r="R17" i="8"/>
  <c r="C17" i="8"/>
  <c r="C24" i="8"/>
  <c r="B24" i="8"/>
  <c r="B25" i="8" s="1"/>
  <c r="J16" i="8" l="1"/>
  <c r="J15" i="8"/>
  <c r="J13" i="8" s="1"/>
  <c r="J14" i="8" s="1"/>
  <c r="I15" i="8"/>
  <c r="I13" i="8" s="1"/>
  <c r="I14" i="8" s="1"/>
  <c r="I16" i="8"/>
  <c r="L16" i="8"/>
  <c r="L15" i="8"/>
  <c r="L13" i="8" s="1"/>
  <c r="L14" i="8" s="1"/>
  <c r="C16" i="8"/>
  <c r="C15" i="8"/>
  <c r="R15" i="8"/>
  <c r="R13" i="8" s="1"/>
  <c r="R14" i="8" s="1"/>
  <c r="R16" i="8"/>
  <c r="P16" i="8"/>
  <c r="P15" i="8"/>
  <c r="P13" i="8" s="1"/>
  <c r="P14" i="8" s="1"/>
  <c r="O16" i="8"/>
  <c r="O15" i="8"/>
  <c r="O13" i="8" s="1"/>
  <c r="O14" i="8" s="1"/>
  <c r="G16" i="8"/>
  <c r="G15" i="8"/>
  <c r="G13" i="8" s="1"/>
  <c r="G14" i="8" s="1"/>
  <c r="N16" i="8"/>
  <c r="N15" i="8"/>
  <c r="N13" i="8" s="1"/>
  <c r="N14" i="8" s="1"/>
  <c r="F16" i="8"/>
  <c r="F15" i="8"/>
  <c r="F13" i="8" s="1"/>
  <c r="F14" i="8" s="1"/>
  <c r="D16" i="8"/>
  <c r="D15" i="8"/>
  <c r="K15" i="8"/>
  <c r="K13" i="8" s="1"/>
  <c r="K14" i="8" s="1"/>
  <c r="K16" i="8"/>
  <c r="Q15" i="8"/>
  <c r="Q13" i="8" s="1"/>
  <c r="Q14" i="8" s="1"/>
  <c r="Q16" i="8"/>
  <c r="H16" i="8"/>
  <c r="H15" i="8"/>
  <c r="H13" i="8" s="1"/>
  <c r="H14" i="8" s="1"/>
  <c r="M16" i="8"/>
  <c r="M15" i="8"/>
  <c r="M13" i="8" s="1"/>
  <c r="M14" i="8" s="1"/>
  <c r="E16" i="8"/>
  <c r="E15" i="8"/>
  <c r="E13" i="8" s="1"/>
  <c r="E14" i="8" s="1"/>
  <c r="D13" i="8" l="1"/>
  <c r="D14" i="8" s="1"/>
  <c r="C13" i="8"/>
  <c r="C14" i="8" s="1"/>
  <c r="A10" i="7" l="1"/>
  <c r="B13" i="8" a="1"/>
  <c r="B13" i="8" s="1"/>
  <c r="B3" i="8"/>
  <c r="E1" i="2"/>
  <c r="F2" i="8" l="1"/>
  <c r="N2" i="8" s="1"/>
  <c r="B15" i="8"/>
  <c r="F4" i="8" s="1"/>
  <c r="B14" i="8"/>
  <c r="F3" i="8" s="1"/>
  <c r="N3" i="8" s="1"/>
  <c r="B16" i="8"/>
  <c r="F5" i="8" s="1"/>
  <c r="C23" i="8"/>
  <c r="C25" i="8" s="1"/>
  <c r="E25" i="8" s="1"/>
  <c r="B11" i="7"/>
  <c r="B10" i="7"/>
  <c r="A29" i="8" l="1"/>
  <c r="C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<sst xmlns="http://schemas.openxmlformats.org/spreadsheetml/2006/main" count="197" uniqueCount="109">
  <si>
    <t xml:space="preserve">Download latest version of this checklist </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</si>
  <si>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</si>
  <si>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</si>
  <si>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</si>
  <si>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</si>
  <si>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</si>
  <si>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</si>
  <si>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</si>
  <si>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</si>
  <si>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</si>
  <si>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</si>
  <si>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</si>
  <si>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</si>
  <si>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</si>
  <si>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</si>
  <si>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</si>
  <si>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</si>
  <si>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 xml:space="preserve">&lt;Enter your company name&gt; </t>
  </si>
  <si>
    <t>Please provide proposed solution name</t>
  </si>
  <si>
    <t>&lt;Enter solution name&gt;</t>
  </si>
  <si>
    <r>
      <rPr>
        <b/>
        <sz val="11"/>
        <color theme="1"/>
        <rFont val="Calibri"/>
        <family val="2"/>
        <scheme val="minor"/>
      </rPr>
      <t xml:space="preserve">Has your company signed up for an InvoiceNow account? </t>
    </r>
    <r>
      <rPr>
        <sz val="11"/>
        <color theme="1"/>
        <rFont val="Calibri"/>
        <family val="2"/>
        <scheme val="minor"/>
      </rPr>
      <t xml:space="preserve">
All The vendor must sign up for an InvoiceNow account. Please do not proceed with the submission if you have not signed up.
Peppol directory: https://www.peppoldirectory.sg/</t>
    </r>
  </si>
  <si>
    <t>Mandatory</t>
  </si>
  <si>
    <t xml:space="preserve">Describe how your solution can meet this requirement. </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</si>
  <si>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</si>
  <si>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t>No</t>
  </si>
  <si>
    <t xml:space="preserve">This section helps you to understand how your solution meets the requirements of the solution category. 
     - Light Purple fields: All fields that you need to complete are coloured Light Purple. 
     - Red fields: Please check these fields as it indicates responses which we do not expect , e.g. "No" for Mandatory requirement.
Requirements are classified as Mandatory or Preferred. The proposed solution should meet all the Mandatory requirements. 
     - If your solution meets all parts of the line requirement, please select 'Yes'. 
     - If your solution meets partial or do not meet the line requirement, please select 'No'.
     - For 'Preferred' requirements, you may respond with either 'Yes' or 'No'. 
     - The more 'Yes' means the solution will be awarded with higher assessment points. 
Remarks Column: Describe how your solution can meet the solution criteria in each row. Provide screenshots in a word document named 'Generic Screenshots.doc and label / reference to the serial number of the row. Submit the word document in Pre-Approval System. </t>
  </si>
  <si>
    <r>
      <t xml:space="preserve">     - For </t>
    </r>
    <r>
      <rPr>
        <b/>
        <sz val="11"/>
        <color rgb="FF7030A0"/>
        <rFont val="Calibri"/>
        <family val="2"/>
        <scheme val="minor"/>
      </rPr>
      <t>Light Purple</t>
    </r>
    <r>
      <rPr>
        <sz val="11"/>
        <color theme="1"/>
        <rFont val="Calibri"/>
        <family val="2"/>
        <scheme val="minor"/>
      </rPr>
      <t xml:space="preserve"> fields: You must fill up and complete the cell with relevant information. 
     - For </t>
    </r>
    <r>
      <rPr>
        <b/>
        <sz val="11"/>
        <color rgb="FFFF0000"/>
        <rFont val="Calibri"/>
        <family val="2"/>
        <scheme val="minor"/>
      </rPr>
      <t>Red coloured</t>
    </r>
    <r>
      <rPr>
        <sz val="11"/>
        <color theme="1"/>
        <rFont val="Calibri"/>
        <family val="2"/>
        <scheme val="minor"/>
      </rPr>
      <t xml:space="preserve"> Cell: You have selected a response that renders your solution ineligible for the program, e.g. "No" for Mandatory requirement.
Requirements are classified as Mandatory or Preferred. The proposed solution should meet all the Mandatory requirements and  please </t>
    </r>
    <r>
      <rPr>
        <b/>
        <sz val="11"/>
        <color theme="1"/>
        <rFont val="Calibri"/>
        <family val="2"/>
        <scheme val="minor"/>
      </rPr>
      <t>do not proceed until you can meet the requirement</t>
    </r>
    <r>
      <rPr>
        <sz val="11"/>
        <color theme="1"/>
        <rFont val="Calibri"/>
        <family val="2"/>
        <scheme val="minor"/>
      </rPr>
      <t xml:space="preserve">.  
     - If your solution meets all requirement in the cell, please select 'Yes'. 
     - If your solution meets partial or does not meet all the requirement in the cell, please select 'No'.
</t>
    </r>
  </si>
  <si>
    <r>
      <t xml:space="preserve">Please select ONLY </t>
    </r>
    <r>
      <rPr>
        <b/>
        <u/>
        <sz val="11"/>
        <color rgb="FF7030A0"/>
        <rFont val="Calibri"/>
        <family val="2"/>
        <scheme val="minor"/>
      </rPr>
      <t>ONE</t>
    </r>
    <r>
      <rPr>
        <b/>
        <sz val="11"/>
        <color theme="1"/>
        <rFont val="Calibri"/>
        <family val="2"/>
        <scheme val="minor"/>
      </rPr>
      <t xml:space="preserve"> solution category.</t>
    </r>
  </si>
  <si>
    <t>Return to the top</t>
  </si>
  <si>
    <t>Yes</t>
  </si>
  <si>
    <t>Preferred</t>
  </si>
  <si>
    <t>Satisfaction Survey on Digital Solution Deployed</t>
  </si>
  <si>
    <t>Instructions</t>
  </si>
  <si>
    <t>Step 1</t>
  </si>
  <si>
    <t>Customer Satisfaction Survey Link:</t>
  </si>
  <si>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</si>
  <si>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</si>
  <si>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</si>
  <si>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</si>
  <si>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</si>
  <si>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</si>
  <si>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</si>
  <si>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</si>
  <si>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</si>
  <si>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</si>
  <si>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</si>
  <si>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</si>
  <si>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</si>
  <si>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</si>
  <si>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</si>
  <si>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</si>
  <si>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No of requirements</t>
  </si>
  <si>
    <t>IF(OR('General Assessment'!B11="&lt;Enter your company name&gt; ",'General Assessment'!B11="&lt;Enter solution name&gt;"),1,"")</t>
  </si>
  <si>
    <t>Response Status for Solution Category</t>
  </si>
  <si>
    <t>No of Req</t>
  </si>
  <si>
    <t>Checking Mechanism</t>
  </si>
  <si>
    <t>**Row values should be equal to "purple" row</t>
  </si>
  <si>
    <t>Otherwise, check for errors to ensure that chart in solution Category will work.</t>
  </si>
  <si>
    <t>Errors</t>
  </si>
  <si>
    <t>Solution Cat</t>
  </si>
  <si>
    <t>Satisfaction Survey</t>
  </si>
  <si>
    <t>Total</t>
  </si>
  <si>
    <t>Multiple solution categories</t>
  </si>
  <si>
    <t>No response(s) to Mandatory requirements</t>
  </si>
  <si>
    <t>https://form.gov.sg/65c34fd747e450bd29190493</t>
  </si>
  <si>
    <t>Company Name of Solution Provider</t>
  </si>
  <si>
    <t>Name of Solution</t>
  </si>
  <si>
    <t>&amp;6594fc689fd9850012cfdc5c=</t>
  </si>
  <si>
    <t>Enter your company name</t>
  </si>
  <si>
    <t>Enter solution name</t>
  </si>
  <si>
    <t>Link</t>
  </si>
  <si>
    <t>Please select</t>
  </si>
  <si>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</si>
  <si>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t>Copy the Customer Satisfaction Survey Link in Cell B14 and send it to at least 5 satisfied customers. 
Note: a) If you do not see any link in B14, please go back to "General Assessment tab" and fill up “Your company UEN”, "Your company name" and "Your proposed solution name".
            b) You should not modify the customer satisfaction survey link.</t>
  </si>
  <si>
    <t>Enter your company UEN</t>
  </si>
  <si>
    <t>UEN of Solution Provider</t>
  </si>
  <si>
    <t>?662204622853743d7ad0d6a7=</t>
  </si>
  <si>
    <t>&amp;6594fc479fd9850012cfd85c=</t>
  </si>
  <si>
    <r>
      <rPr>
        <b/>
        <sz val="11"/>
        <color theme="1"/>
        <rFont val="Calibri"/>
        <family val="2"/>
        <scheme val="minor"/>
      </rPr>
      <t>Tip</t>
    </r>
    <r>
      <rPr>
        <sz val="11"/>
        <color theme="1"/>
        <rFont val="Calibri"/>
        <family val="2"/>
        <scheme val="minor"/>
      </rPr>
      <t>: To copy the link, right-click on the cell and select 'Copy' from the context menu.</t>
    </r>
  </si>
  <si>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</si>
  <si>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t>List your payment terms</t>
  </si>
  <si>
    <t xml:space="preserve">The purpose of the Vendor Self-Assessment Checklist (henceforth referred to as "Checklist") is to enable vendors to perform a preliminary assessment of their solution eligibility for Pre-Approval under SMEs Go Digital.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</si>
  <si>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</si>
  <si>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t xml:space="preserve">There are a total of 5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v) Overall Dashboard
</t>
  </si>
  <si>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</si>
  <si>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t>Digital Concierge</t>
  </si>
  <si>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
If yes, please specify
i.	The cybersecurity certification the organisation has met
ii.	The scope of certification within the organisation 
If no, this is a preferred requirement, please indicate your planned timeline to meet this requirement.</t>
    </r>
  </si>
  <si>
    <r>
      <rPr>
        <b/>
        <sz val="11"/>
        <color theme="1"/>
        <rFont val="Calibri"/>
        <family val="2"/>
        <scheme val="minor"/>
      </rPr>
      <t>Automated Guest Engagement &amp; Interaction</t>
    </r>
    <r>
      <rPr>
        <sz val="11"/>
        <color theme="1"/>
        <rFont val="Calibri"/>
        <family val="2"/>
        <scheme val="minor"/>
      </rPr>
      <t xml:space="preserve">
Can your solution use GenAI functionality to power an interactive digital compendium to provide automated, context-aware responses to guest inquiries based on real-time data and/or guest preferences?
(e.g., The digital concierge automatically provide personalised recommendations for local attractions based on guest profiles, and instant answers to guest inquiries on hotel FAQs such as Wi-Fi passwords and check-out hours.)</t>
    </r>
  </si>
  <si>
    <r>
      <rPr>
        <b/>
        <sz val="11"/>
        <color theme="1"/>
        <rFont val="Calibri"/>
        <family val="2"/>
        <scheme val="minor"/>
      </rPr>
      <t>Personalised Offers &amp; Upselling</t>
    </r>
    <r>
      <rPr>
        <sz val="11"/>
        <color theme="1"/>
        <rFont val="Calibri"/>
        <family val="2"/>
        <scheme val="minor"/>
      </rPr>
      <t xml:space="preserve">
Can your solution dynamically recommend and share personalised offers to guests based on their preferences, profiles, travel purpose, and booking history?
(e.g., The solution automatically sends a guest who frequently books spa appointments an exclusive promotion for a premium spa package during their stay.)
Note: Message charges (via SMS, social media, instant messaging platform (e.g. WhatsApp), etc.) will not be supported under the grant.</t>
    </r>
  </si>
  <si>
    <r>
      <rPr>
        <b/>
        <sz val="11"/>
        <color theme="1"/>
        <rFont val="Calibri"/>
        <family val="2"/>
        <scheme val="minor"/>
      </rPr>
      <t>Alternate Channels of Interaction</t>
    </r>
    <r>
      <rPr>
        <sz val="11"/>
        <color theme="1"/>
        <rFont val="Calibri"/>
        <family val="2"/>
        <scheme val="minor"/>
      </rPr>
      <t xml:space="preserve">
Besides a digital interface, can your solution enable guests to send requests, ask inquiries, and perform service navigation with the digital concierge through alternate channels or modes (e.g., voice assistants, holograms, etc.)?
(e.g., A guest uses a voice assistant, saying “Book me a spa appointment for 5 PM” or interacts with a holographic concierge to inquire about local attractions. The concierge accurately processes the request or provides the necessary information.)
If yes, please specify.</t>
    </r>
  </si>
  <si>
    <r>
      <rPr>
        <b/>
        <sz val="11"/>
        <color theme="1"/>
        <rFont val="Calibri"/>
        <family val="2"/>
        <scheme val="minor"/>
      </rPr>
      <t>Compliance with Personal Data Protection Requirements</t>
    </r>
    <r>
      <rPr>
        <sz val="11"/>
        <color theme="1"/>
        <rFont val="Calibri"/>
        <family val="2"/>
        <scheme val="minor"/>
      </rPr>
      <t xml:space="preserve">
Can your solution demonstrate compliance with the following Personal Data Protection requirements?
Digital solutions that collect, use, disclose, process or dispose personal data should incorporate features that support the obligations under the Personal Data Protection Act (2020). 
Please complete the Compliance with the Personal Data Protection Requirements form at https://go.gov.sg/pdp</t>
    </r>
  </si>
  <si>
    <r>
      <rPr>
        <b/>
        <sz val="11"/>
        <color theme="1"/>
        <rFont val="Calibri"/>
        <family val="2"/>
        <scheme val="minor"/>
      </rPr>
      <t>Business Data Extraction</t>
    </r>
    <r>
      <rPr>
        <sz val="11"/>
        <color theme="1"/>
        <rFont val="Calibri"/>
        <family val="2"/>
        <scheme val="minor"/>
      </rPr>
      <t xml:space="preserve">
Can your solution enable SMEs to efficiently extract business data in various discrete formats such as CSV, XLSX, XML, and TSV?
List the formats data can be extracted in.
(e.g., Users can export request data into CSV format for integration with third-party analytics tools or convert customer records into XLSX for detailed reporting and analysis)</t>
    </r>
  </si>
  <si>
    <r>
      <rPr>
        <b/>
        <sz val="11"/>
        <color theme="1"/>
        <rFont val="Calibri"/>
        <family val="2"/>
        <scheme val="minor"/>
      </rPr>
      <t>Cloud &amp; Multi-Device Accessibility</t>
    </r>
    <r>
      <rPr>
        <sz val="11"/>
        <color theme="1"/>
        <rFont val="Calibri"/>
        <family val="2"/>
        <scheme val="minor"/>
      </rPr>
      <t xml:space="preserve">
Can your solution provide cloud-based accessibility for both mobile and/or desktop usage, supporting all features mentioned in this checklist?
 (e.g., Hotel guests can access the digital concierge through a mobile application, web browsers, and/or messaging platforms.)</t>
    </r>
  </si>
  <si>
    <r>
      <rPr>
        <b/>
        <sz val="11"/>
        <color theme="1"/>
        <rFont val="Calibri"/>
        <family val="2"/>
        <scheme val="minor"/>
      </rPr>
      <t>System Integration &amp; Connectivity</t>
    </r>
    <r>
      <rPr>
        <sz val="11"/>
        <color theme="1"/>
        <rFont val="Calibri"/>
        <family val="2"/>
        <scheme val="minor"/>
      </rPr>
      <t xml:space="preserve">
Does the solution integrate seamlessly with minimally the hotel's existing Property Management System (PMS), and/or Point of Sales (POS), Customer Relationship Management (CRM), Work Order System, F&amp;B Systems, or other relevant systems? 
(e.g., The digital concierge platform integrates with the hotel's property management system for access to guest profiles and booking details.)
Provide a list of systems that can be integrated with.</t>
    </r>
  </si>
  <si>
    <r>
      <rPr>
        <b/>
        <sz val="11"/>
        <color theme="1"/>
        <rFont val="Calibri"/>
        <family val="2"/>
        <scheme val="minor"/>
      </rPr>
      <t>Multi-Language Support</t>
    </r>
    <r>
      <rPr>
        <sz val="11"/>
        <color theme="1"/>
        <rFont val="Calibri"/>
        <family val="2"/>
        <scheme val="minor"/>
      </rPr>
      <t xml:space="preserve">
Can the solution provide automated assistance in more than one language, other than English, to cater to diverse guest profiles?
(e.g., Guests can also request assistance in Mandarin, Bahasa Melayu, Tamil, etc)</t>
    </r>
  </si>
  <si>
    <r>
      <rPr>
        <b/>
        <sz val="11"/>
        <rFont val="Calibri"/>
        <family val="2"/>
        <scheme val="minor"/>
      </rPr>
      <t>Dashboards &amp; Reports</t>
    </r>
    <r>
      <rPr>
        <sz val="11"/>
        <rFont val="Calibri"/>
        <family val="2"/>
        <scheme val="minor"/>
      </rPr>
      <t xml:space="preserve">
Can your solution provide dashboards and reporting capabilities to conduct comprehensive service performance tracking and analytics?
Dashboard(s): Your digital solution shall have one or more dashboards that provide an at-a-glance overview of key metrics/indicators (recommend at least 4 charts/graphs), with cross-filtering feature*,  to help users analyse data and generate insights to make informed decisions through data visualisation.
Areas to be covered: 
a) Optimise staffing levels
b) Improve response time (SLA) and resolution rates
c) Identify upselling/cross-selling opportunities for services and amenities
*Examples of cross-filtering feature include (1) interactive charts/graphs that allow users to interact with one chart and apply that interaction as a filter to other charts on the dashboard, and vice versa and (2) at least three common filters/slicers applicable to ALL charts/graphs on the same dashboard.</t>
    </r>
  </si>
  <si>
    <r>
      <rPr>
        <b/>
        <sz val="11"/>
        <color theme="1"/>
        <rFont val="Calibri"/>
        <family val="2"/>
        <scheme val="minor"/>
      </rPr>
      <t>Promotion &amp; Upselling</t>
    </r>
    <r>
      <rPr>
        <sz val="11"/>
        <color theme="1"/>
        <rFont val="Calibri"/>
        <family val="2"/>
        <scheme val="minor"/>
      </rPr>
      <t xml:space="preserve">
Can your solution share promotions and upselling offers to selected guests during their stay?
(e.g., The digital concierge automatically sends guests a breakfast voucher upon check-in or shares a promotion on dining deals to guests who made a restaurant reservation.)
Note: Message charges (via SMS, social media, instant messaging platform (e.g. WhatsApp), etc.) will not be supported under the grant.</t>
    </r>
  </si>
  <si>
    <r>
      <rPr>
        <b/>
        <sz val="11"/>
        <color theme="1"/>
        <rFont val="Calibri"/>
        <family val="2"/>
        <scheme val="minor"/>
      </rPr>
      <t>Digital Compendium Interface</t>
    </r>
    <r>
      <rPr>
        <sz val="11"/>
        <color theme="1"/>
        <rFont val="Calibri"/>
        <family val="2"/>
        <scheme val="minor"/>
      </rPr>
      <t xml:space="preserve">
Can your solution enable guests to conveniently retrieve information 24/7 through a user-friendly digital compendium that organises hotel-relevant information?
(e.g., Guests are able to search for and/or ask for answers to hotel FAQs such as Wi-Fi passwords and check-out hours, and explore suggestions on local attractions.)</t>
    </r>
  </si>
  <si>
    <r>
      <rPr>
        <b/>
        <sz val="11"/>
        <color theme="1"/>
        <rFont val="Calibri"/>
        <family val="2"/>
        <scheme val="minor"/>
      </rPr>
      <t>Alerts &amp; Notifications System</t>
    </r>
    <r>
      <rPr>
        <sz val="11"/>
        <color theme="1"/>
        <rFont val="Calibri"/>
        <family val="2"/>
        <scheme val="minor"/>
      </rPr>
      <t xml:space="preserve">
Does the task management panel include configurable alerts and escalation workflows that notifies hotel managers and staff about guest requests, unattended tasks, and other important updates related to service delivery?
(e.g., Hotel staff receive real-time alerts on new guest requests and reminders for pending tasks. Hotel managers receive notifications for unattended requests, ensuring timely follow-up and escalation as necessary.)</t>
    </r>
  </si>
  <si>
    <r>
      <rPr>
        <b/>
        <sz val="11"/>
        <color theme="1"/>
        <rFont val="Calibri"/>
        <family val="2"/>
        <scheme val="minor"/>
      </rPr>
      <t>Task Management Panel</t>
    </r>
    <r>
      <rPr>
        <sz val="11"/>
        <color theme="1"/>
        <rFont val="Calibri"/>
        <family val="2"/>
        <scheme val="minor"/>
      </rPr>
      <t xml:space="preserve">
Can your solution provide or integrate with a work order/ task management panel that empowers hotel managers to track and coordinate service delivery effectively, and hotel staff to pick up and complete guest service requests independently?
(e.g., Hotel staff can view and pick up guest requests independently, and indicate completion upon service delivery. Hotel managers can reassign guest requests to relevant staff.)</t>
    </r>
  </si>
  <si>
    <r>
      <rPr>
        <b/>
        <sz val="11"/>
        <color theme="1"/>
        <rFont val="Calibri"/>
        <family val="2"/>
        <scheme val="minor"/>
      </rPr>
      <t>Real-Time Guest Assistance Interface</t>
    </r>
    <r>
      <rPr>
        <sz val="11"/>
        <color theme="1"/>
        <rFont val="Calibri"/>
        <family val="2"/>
        <scheme val="minor"/>
      </rPr>
      <t xml:space="preserve">
Can your solution enable hotel guests to easily submit service requests and receive real-time updates through a user-friendly digital interface?
 (e.g., Guests can order in-room dining, book hotel facilities, and request housekeeping/maintenance with the service requests automatically routed to relevant departments based on request type.)
</t>
    </r>
  </si>
  <si>
    <r>
      <rPr>
        <b/>
        <sz val="11"/>
        <color theme="1"/>
        <rFont val="Calibri"/>
        <family val="2"/>
        <scheme val="minor"/>
      </rPr>
      <t>Guest Authentication</t>
    </r>
    <r>
      <rPr>
        <sz val="11"/>
        <color theme="1"/>
        <rFont val="Calibri"/>
        <family val="2"/>
        <scheme val="minor"/>
      </rPr>
      <t xml:space="preserve">
Can your solution provide a secure authentication mechanism to verify the presence of a guest before allowing service requests or access to features?
(e.g., Guests can authenticate their presence using methods such as scanning room-specific QR codes, making requests only via hotel Wi-Fi, or validating their last name and room number.)
</t>
    </r>
  </si>
  <si>
    <t xml:space="preserve">Describe how your solution can meet the solution criteria in each row. </t>
  </si>
  <si>
    <r>
      <t xml:space="preserve">You are required to provide </t>
    </r>
    <r>
      <rPr>
        <b/>
        <sz val="11"/>
        <rFont val="Calibri"/>
        <family val="2"/>
        <scheme val="minor"/>
      </rPr>
      <t>at least 5 customer references from Singapore registered businesses</t>
    </r>
    <r>
      <rPr>
        <sz val="11"/>
        <rFont val="Calibri"/>
        <family val="2"/>
        <scheme val="minor"/>
      </rPr>
      <t xml:space="preserve"> who fulfil the following criteria
- Group Annual Sales turnover of not more than S$100 million or Group Employment size of not more than 200 workers 
- Current users of the implemented solution and have been using it for </t>
    </r>
    <r>
      <rPr>
        <b/>
        <sz val="11"/>
        <rFont val="Calibri"/>
        <family val="2"/>
        <scheme val="minor"/>
      </rPr>
      <t>more than 6 months</t>
    </r>
    <r>
      <rPr>
        <sz val="11"/>
        <rFont val="Calibri"/>
        <family val="2"/>
        <scheme val="minor"/>
      </rPr>
      <t xml:space="preserve">. 
- The 5 Satisfied Local SMEs must be from </t>
    </r>
    <r>
      <rPr>
        <b/>
        <sz val="11"/>
        <rFont val="Calibri"/>
        <family val="2"/>
        <scheme val="minor"/>
      </rPr>
      <t>"Hotel"</t>
    </r>
    <r>
      <rPr>
        <sz val="11"/>
        <rFont val="Calibri"/>
        <family val="2"/>
        <scheme val="minor"/>
      </rPr>
      <t xml:space="preserve"> Sector with primary SSIC codes in 55101. </t>
    </r>
    <r>
      <rPr>
        <sz val="11"/>
        <color rgb="FFFF0000"/>
        <rFont val="Calibri"/>
        <family val="2"/>
        <scheme val="minor"/>
      </rPr>
      <t xml:space="preserve">
</t>
    </r>
    <r>
      <rPr>
        <sz val="11"/>
        <rFont val="Calibri"/>
        <family val="2"/>
        <scheme val="minor"/>
      </rPr>
      <t xml:space="preserve">
Note:
- These customers may be contacted by IMDA for verification. 
- Survey participants will need to sign in using the Singpass app to access the online survey. The Singpass ID will be included with the survey submission.</t>
    </r>
  </si>
  <si>
    <r>
      <rPr>
        <b/>
        <sz val="11"/>
        <color theme="1"/>
        <rFont val="Calibri"/>
        <family val="2"/>
        <scheme val="minor"/>
      </rPr>
      <t>Solution Category:</t>
    </r>
    <r>
      <rPr>
        <sz val="11"/>
        <color theme="1"/>
        <rFont val="Calibri"/>
        <family val="2"/>
        <scheme val="minor"/>
      </rPr>
      <t xml:space="preserve"> Digital Concierge
</t>
    </r>
    <r>
      <rPr>
        <b/>
        <sz val="11"/>
        <color theme="1"/>
        <rFont val="Calibri"/>
        <family val="2"/>
        <scheme val="minor"/>
      </rPr>
      <t xml:space="preserve">Solution Category Description: </t>
    </r>
    <r>
      <rPr>
        <sz val="11"/>
        <color theme="1"/>
        <rFont val="Calibri"/>
        <family val="2"/>
        <scheme val="minor"/>
      </rPr>
      <t>Provides guests with 24/7 virtual assistance for hotel requests, bookings, and information through their mobile, web, or messaging platforms in multiple languages. Digital Concierge streamlines hotel operations with task management, real-time staff notifications, and performance tracking while integrating seamlessly with existing hotel systems.</t>
    </r>
  </si>
  <si>
    <t>&lt;Leave as blank as no remarks are required&gt;</t>
  </si>
  <si>
    <t>Vendor Self-Assessment Checklist for Pre-Approval of Digital Solution: Tourism (Hotel)</t>
  </si>
  <si>
    <t>Solution Category Requirements: Tourism (Hotel)</t>
  </si>
  <si>
    <t>Version: 25-3.1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</si>
</sst>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20" x14ac:knownFonts="1">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sz val="11"/>
      <name val="Calibri"/>
      <family val="2"/>
      <scheme val="minor"/>
    </font>
    <font>
      <b/>
      <sz val="11"/>
      <color rgb="FFFF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u/>
      <sz val="11"/>
      <color rgb="FF7030A0"/>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
      <b/>
      <sz val="11"/>
      <name val="Calibri"/>
      <family val="2"/>
      <scheme val="minor"/>
    </font>
  </fonts>
  <fills count="9">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9" fontId="8" fillId="0" borderId="0" applyFont="0" applyFill="0" applyBorder="0" applyAlignment="0" applyProtection="0"/>
    <xf numFmtId="0" fontId="12" fillId="0" borderId="0" applyNumberFormat="0" applyFill="0" applyBorder="0" applyAlignment="0" applyProtection="0"/>
    <xf numFmtId="0" fontId="8" fillId="0" borderId="0"/>
  </cellStyleXfs>
  <cellXfs count="84">
    <xf numFmtId="0" fontId="0" fillId="0" borderId="0" xfId="0"/>
    <xf numFmtId="0" fontId="0" fillId="0" borderId="0" xfId="0" applyAlignment="1">
      <alignment vertical="top"/>
    </xf>
    <xf numFmtId="0" fontId="2"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0" fontId="7" fillId="0" borderId="0" xfId="0" applyFont="1" applyAlignment="1">
      <alignment horizontal="left" vertical="top" wrapText="1"/>
    </xf>
    <xf numFmtId="0" fontId="2" fillId="0" borderId="1" xfId="0" applyFont="1" applyBorder="1" applyAlignment="1">
      <alignment vertical="top" wrapText="1"/>
    </xf>
    <xf numFmtId="0" fontId="0" fillId="0" borderId="1" xfId="0" applyBorder="1" applyAlignment="1">
      <alignment vertical="top" wrapText="1"/>
    </xf>
    <xf numFmtId="9" fontId="0" fillId="0" borderId="0" xfId="1" applyFont="1"/>
    <xf numFmtId="9" fontId="0" fillId="0" borderId="0" xfId="0" applyNumberFormat="1"/>
    <xf numFmtId="0" fontId="2" fillId="3" borderId="1" xfId="0" applyFont="1" applyFill="1" applyBorder="1" applyAlignment="1">
      <alignment horizontal="left" vertical="top"/>
    </xf>
    <xf numFmtId="0" fontId="2" fillId="3" borderId="1" xfId="0" applyFont="1" applyFill="1" applyBorder="1" applyAlignment="1">
      <alignment vertical="top"/>
    </xf>
    <xf numFmtId="0" fontId="0" fillId="0" borderId="1" xfId="0" applyBorder="1" applyAlignment="1">
      <alignment horizontal="left" vertical="top" wrapText="1"/>
    </xf>
    <xf numFmtId="2" fontId="0" fillId="0" borderId="1" xfId="0" applyNumberFormat="1" applyBorder="1" applyAlignment="1">
      <alignment horizontal="left" vertical="top" wrapText="1"/>
    </xf>
    <xf numFmtId="0" fontId="1" fillId="2" borderId="0" xfId="0" applyFont="1" applyFill="1" applyAlignment="1">
      <alignment vertical="center"/>
    </xf>
    <xf numFmtId="0" fontId="9" fillId="0" borderId="0" xfId="0" applyFont="1" applyAlignment="1">
      <alignment horizontal="left" vertical="top" wrapText="1"/>
    </xf>
    <xf numFmtId="0" fontId="2" fillId="0" borderId="0" xfId="0" applyFont="1"/>
    <xf numFmtId="0" fontId="0" fillId="0" borderId="3" xfId="0" applyBorder="1" applyAlignment="1">
      <alignment horizontal="left" vertical="top" wrapText="1"/>
    </xf>
    <xf numFmtId="0" fontId="9" fillId="0" borderId="0" xfId="0" applyFont="1"/>
    <xf numFmtId="0" fontId="1" fillId="2" borderId="0" xfId="0" applyFont="1" applyFill="1" applyAlignment="1">
      <alignment horizontal="left" vertical="center"/>
    </xf>
    <xf numFmtId="0" fontId="12" fillId="0" borderId="0" xfId="2" applyFill="1" applyBorder="1" applyAlignment="1">
      <alignment vertical="top"/>
    </xf>
    <xf numFmtId="0" fontId="0" fillId="3" borderId="1" xfId="0" applyFill="1" applyBorder="1" applyAlignment="1">
      <alignment horizontal="left" vertical="top"/>
    </xf>
    <xf numFmtId="0" fontId="0" fillId="3" borderId="1" xfId="0" applyFill="1" applyBorder="1" applyAlignment="1">
      <alignment horizontal="left" vertical="top" wrapText="1"/>
    </xf>
    <xf numFmtId="0" fontId="0" fillId="0" borderId="2" xfId="0" applyBorder="1" applyAlignment="1">
      <alignment horizontal="left" vertical="top" wrapText="1"/>
    </xf>
    <xf numFmtId="0" fontId="0" fillId="0" borderId="2" xfId="0" applyBorder="1" applyAlignment="1">
      <alignment vertical="top" wrapText="1"/>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2" fillId="0" borderId="0" xfId="2" applyAlignment="1">
      <alignment horizontal="left" vertical="top"/>
    </xf>
    <xf numFmtId="0" fontId="12" fillId="0" borderId="0" xfId="2"/>
    <xf numFmtId="0" fontId="0" fillId="0" borderId="0" xfId="0" applyAlignment="1" applyProtection="1">
      <alignment vertical="top"/>
      <protection locked="0"/>
    </xf>
    <xf numFmtId="0" fontId="0" fillId="0" borderId="0" xfId="0" applyAlignment="1" applyProtection="1">
      <alignment vertical="center"/>
      <protection locked="0"/>
    </xf>
    <xf numFmtId="0" fontId="12" fillId="0" borderId="0" xfId="2" applyAlignment="1" applyProtection="1">
      <alignment vertical="top" wrapText="1"/>
      <protection locked="0"/>
    </xf>
    <xf numFmtId="0" fontId="0" fillId="5" borderId="1" xfId="0" applyFill="1" applyBorder="1" applyAlignment="1" applyProtection="1">
      <alignment horizontal="left" vertical="top" wrapText="1"/>
      <protection locked="0"/>
    </xf>
    <xf numFmtId="0" fontId="0" fillId="0" borderId="7" xfId="0" applyBorder="1"/>
    <xf numFmtId="0" fontId="0" fillId="0" borderId="8" xfId="0" applyBorder="1"/>
    <xf numFmtId="0" fontId="14" fillId="4" borderId="9" xfId="0" applyFont="1" applyFill="1" applyBorder="1" applyAlignment="1">
      <alignment horizontal="center" vertical="center"/>
    </xf>
    <xf numFmtId="0" fontId="13" fillId="3" borderId="4" xfId="0" applyFont="1" applyFill="1" applyBorder="1"/>
    <xf numFmtId="0" fontId="12" fillId="0" borderId="9" xfId="2" applyFill="1" applyBorder="1" applyAlignment="1">
      <alignment vertical="top"/>
    </xf>
    <xf numFmtId="0" fontId="2" fillId="3" borderId="4" xfId="0" applyFont="1" applyFill="1" applyBorder="1"/>
    <xf numFmtId="0" fontId="2" fillId="3" borderId="6" xfId="0" applyFont="1" applyFill="1" applyBorder="1"/>
    <xf numFmtId="0" fontId="2" fillId="3" borderId="5" xfId="0" applyFont="1" applyFill="1" applyBorder="1"/>
    <xf numFmtId="0" fontId="16"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2" fillId="0" borderId="0" xfId="0" applyFont="1" applyAlignment="1">
      <alignment horizontal="left"/>
    </xf>
    <xf numFmtId="0" fontId="0" fillId="0" borderId="0" xfId="0" applyAlignment="1">
      <alignment horizontal="center" vertical="center"/>
    </xf>
    <xf numFmtId="0" fontId="0" fillId="0" borderId="0" xfId="0" applyAlignment="1" applyProtection="1">
      <alignment horizontal="left" vertical="top"/>
      <protection locked="0"/>
    </xf>
    <xf numFmtId="0" fontId="12" fillId="0" borderId="0" xfId="2" applyFill="1" applyAlignment="1" applyProtection="1">
      <alignment vertical="top" wrapText="1"/>
      <protection locked="0"/>
    </xf>
    <xf numFmtId="0" fontId="0" fillId="0" borderId="0" xfId="0" applyAlignment="1" applyProtection="1">
      <alignment vertical="top" wrapText="1"/>
      <protection locked="0"/>
    </xf>
    <xf numFmtId="0" fontId="12" fillId="0" borderId="0" xfId="2" applyFill="1" applyProtection="1">
      <protection locked="0"/>
    </xf>
    <xf numFmtId="0" fontId="0" fillId="0" borderId="1" xfId="0" applyBorder="1" applyAlignment="1" applyProtection="1">
      <alignment vertical="top" wrapText="1"/>
      <protection locked="0"/>
    </xf>
    <xf numFmtId="0" fontId="0" fillId="6" borderId="1" xfId="0" applyFill="1" applyBorder="1" applyAlignment="1">
      <alignment horizontal="left" vertical="center" wrapText="1"/>
    </xf>
    <xf numFmtId="0" fontId="2" fillId="0" borderId="0" xfId="0" applyFont="1" applyAlignment="1">
      <alignment vertical="top" wrapText="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top" wrapText="1"/>
    </xf>
    <xf numFmtId="0" fontId="7" fillId="0" borderId="0" xfId="0" applyFont="1" applyAlignment="1">
      <alignment vertical="top"/>
    </xf>
    <xf numFmtId="0" fontId="10" fillId="0" borderId="0" xfId="0" applyFont="1" applyAlignment="1">
      <alignment vertical="top" wrapText="1"/>
    </xf>
    <xf numFmtId="0" fontId="0" fillId="0" borderId="1" xfId="0" applyBorder="1" applyAlignment="1" applyProtection="1">
      <alignment vertical="top"/>
      <protection locked="0"/>
    </xf>
    <xf numFmtId="0" fontId="2" fillId="0" borderId="0" xfId="0" applyFont="1" applyAlignment="1">
      <alignment horizontal="left" vertical="center" wrapText="1"/>
    </xf>
    <xf numFmtId="1" fontId="0" fillId="0" borderId="0" xfId="0" applyNumberFormat="1"/>
    <xf numFmtId="0" fontId="9" fillId="0" borderId="0" xfId="0" applyFont="1" applyAlignment="1">
      <alignment horizontal="left" vertical="top"/>
    </xf>
    <xf numFmtId="0" fontId="7" fillId="0" borderId="0" xfId="0" applyFont="1" applyAlignment="1">
      <alignment horizontal="left" vertical="top"/>
    </xf>
    <xf numFmtId="0" fontId="2" fillId="0" borderId="1" xfId="0" applyFont="1" applyBorder="1" applyAlignment="1">
      <alignment horizontal="left" vertical="top"/>
    </xf>
    <xf numFmtId="0" fontId="0" fillId="0" borderId="1" xfId="0" applyBorder="1" applyAlignment="1">
      <alignment horizontal="left" vertical="top"/>
    </xf>
    <xf numFmtId="0" fontId="0" fillId="8" borderId="0" xfId="0" applyFill="1" applyAlignment="1">
      <alignment vertical="top"/>
    </xf>
    <xf numFmtId="1" fontId="0" fillId="0" borderId="0" xfId="0" quotePrefix="1" applyNumberFormat="1"/>
    <xf numFmtId="0" fontId="0" fillId="5" borderId="1" xfId="0" applyFill="1" applyBorder="1" applyAlignment="1" applyProtection="1">
      <alignment horizontal="left" vertical="top"/>
      <protection locked="0"/>
    </xf>
    <xf numFmtId="0" fontId="10" fillId="0" borderId="2" xfId="0" applyFont="1" applyBorder="1" applyAlignment="1">
      <alignment horizontal="left" vertical="top" wrapText="1"/>
    </xf>
    <xf numFmtId="0" fontId="0" fillId="7" borderId="1" xfId="0" applyFill="1" applyBorder="1" applyAlignment="1" applyProtection="1">
      <alignment vertical="top"/>
      <protection locked="0"/>
    </xf>
    <xf numFmtId="164" fontId="3" fillId="0" borderId="0" xfId="0" applyNumberFormat="1" applyFont="1" applyAlignment="1">
      <alignment horizontal="right" vertical="top"/>
    </xf>
    <xf numFmtId="0" fontId="0" fillId="0" borderId="1" xfId="0" applyBorder="1" applyAlignment="1">
      <alignment vertical="top"/>
    </xf>
    <xf numFmtId="0" fontId="12" fillId="0" borderId="0" xfId="2" applyAlignment="1" applyProtection="1">
      <alignment vertical="top"/>
      <protection locked="0"/>
    </xf>
    <xf numFmtId="0" fontId="0" fillId="3" borderId="1" xfId="0" applyFill="1" applyBorder="1" applyAlignment="1">
      <alignment vertical="top"/>
    </xf>
    <xf numFmtId="0" fontId="1" fillId="2" borderId="0" xfId="0" applyFont="1" applyFill="1" applyAlignment="1">
      <alignment horizontal="left" vertical="center"/>
    </xf>
    <xf numFmtId="0" fontId="0" fillId="0" borderId="0" xfId="0" applyAlignment="1">
      <alignment horizontal="left" vertical="top" wrapText="1"/>
    </xf>
    <xf numFmtId="0" fontId="10" fillId="0" borderId="0" xfId="0" applyFont="1" applyAlignment="1">
      <alignment horizontal="left" vertical="top" wrapText="1"/>
    </xf>
  </cellXfs>
  <cellStyles count="4">
    <cellStyle name="Hyperlink" xfId="2" builtinId="8"/>
    <cellStyle name="Normal" xfId="0" builtinId="0"/>
    <cellStyle name="Normal 2" xfId="3" xr:uid="{596A5DBA-5DB2-466E-B0B0-9651A5FD1DE3}"/>
    <cellStyle name="Percent" xfId="1" builtinId="5"/>
  </cellStyles>
  <dxfs count="15">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theme="2"/>
        </patternFill>
      </fill>
    </dxf>
    <dxf>
      <fill>
        <patternFill>
          <bgColor theme="2"/>
        </patternFill>
      </fill>
    </dxf>
    <dxf>
      <fill>
        <patternFill>
          <bgColor theme="2"/>
        </patternFill>
      </fill>
    </dxf>
    <dxf>
      <fill>
        <patternFill>
          <bgColor rgb="FFF1E8F8"/>
        </patternFill>
      </fill>
    </dxf>
    <dxf>
      <fill>
        <patternFill>
          <bgColor rgb="FFFF0000"/>
        </patternFill>
      </fill>
    </dxf>
    <dxf>
      <fill>
        <patternFill>
          <bgColor rgb="FFF1E8F8"/>
        </patternFill>
      </fill>
    </dxf>
    <dxf>
      <fill>
        <patternFill>
          <bgColor rgb="FFFF0000"/>
        </patternFill>
      </fill>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colors>
    <mruColors>
      <color rgb="FFEDE2F6"/>
      <color rgb="FFFF9999"/>
      <color rgb="FFF1E8F8"/>
      <color rgb="FFDCC5ED"/>
      <color rgb="FFBD9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B21D-4464-B561-6DB29147471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0-32A7-486C-8ADC-E14686997B64}"/>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0-B21D-4464-B561-6DB29147471E}"/>
              </c:ext>
            </c:extLst>
          </c:dPt>
          <c:val>
            <c:numRef>
              <c:f>'Data for graphs'!$B$14</c:f>
              <c:numCache>
                <c:formatCode>0%</c:formatCode>
                <c:ptCount val="1"/>
                <c:pt idx="0">
                  <c:v>1</c:v>
                </c:pt>
              </c:numCache>
            </c:numRef>
          </c:val>
          <c:extLst>
            <c:ext xmlns:c16="http://schemas.microsoft.com/office/drawing/2014/chart" uri="{C3380CC4-5D6E-409C-BE32-E72D297353CC}">
              <c16:uniqueId val="{00000001-32A7-486C-8ADC-E14686997B64}"/>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2.png"/><Relationship Id="rId5" Type="http://schemas.openxmlformats.org/officeDocument/2006/relationships/chart" Target="../charts/chart7.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2</xdr:col>
      <xdr:colOff>1174750</xdr:colOff>
      <xdr:row>2</xdr:row>
      <xdr:rowOff>352243</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45720</xdr:colOff>
      <xdr:row>2</xdr:row>
      <xdr:rowOff>332920</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1022082</xdr:colOff>
      <xdr:row>7</xdr:row>
      <xdr:rowOff>178467</xdr:rowOff>
    </xdr:from>
    <xdr:to>
      <xdr:col>1</xdr:col>
      <xdr:colOff>5559793</xdr:colOff>
      <xdr:row>8</xdr:row>
      <xdr:rowOff>975660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5074010</xdr:colOff>
      <xdr:row>7</xdr:row>
      <xdr:rowOff>344670</xdr:rowOff>
    </xdr:from>
    <xdr:to>
      <xdr:col>1</xdr:col>
      <xdr:colOff>5767752</xdr:colOff>
      <xdr:row>8</xdr:row>
      <xdr:rowOff>574059</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5532621" y="3572587"/>
          <a:ext cx="693742" cy="829111"/>
          <a:chOff x="4669949" y="2164848"/>
          <a:chExt cx="689932" cy="828561"/>
        </a:xfrm>
      </xdr:grpSpPr>
      <xdr:sp macro="" textlink="'Data for graphs'!B25">
        <xdr:nvSpPr>
          <xdr:cNvPr id="21" name="Rectangle 20">
            <a:extLst>
              <a:ext uri="{FF2B5EF4-FFF2-40B4-BE49-F238E27FC236}">
                <a16:creationId xmlns:a16="http://schemas.microsoft.com/office/drawing/2014/main" id="{00000000-0008-0000-0100-000015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2" name="Rectangle 21">
            <a:extLst>
              <a:ext uri="{FF2B5EF4-FFF2-40B4-BE49-F238E27FC236}">
                <a16:creationId xmlns:a16="http://schemas.microsoft.com/office/drawing/2014/main" id="{00000000-0008-0000-0100-000016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31748</xdr:colOff>
      <xdr:row>11</xdr:row>
      <xdr:rowOff>21166</xdr:rowOff>
    </xdr:from>
    <xdr:to>
      <xdr:col>1</xdr:col>
      <xdr:colOff>4857749</xdr:colOff>
      <xdr:row>12</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5163608</xdr:colOff>
      <xdr:row>11</xdr:row>
      <xdr:rowOff>183091</xdr:rowOff>
    </xdr:from>
    <xdr:to>
      <xdr:col>1</xdr:col>
      <xdr:colOff>5853540</xdr:colOff>
      <xdr:row>11</xdr:row>
      <xdr:rowOff>1011652</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5617179" y="3751186"/>
          <a:ext cx="689932" cy="828561"/>
          <a:chOff x="4669949" y="2164848"/>
          <a:chExt cx="689932" cy="828561"/>
        </a:xfrm>
      </xdr:grpSpPr>
      <xdr:sp macro="" textlink="'Data for graphs'!C25">
        <xdr:nvSpPr>
          <xdr:cNvPr id="14" name="Rectangle 13">
            <a:extLst>
              <a:ext uri="{FF2B5EF4-FFF2-40B4-BE49-F238E27FC236}">
                <a16:creationId xmlns:a16="http://schemas.microsoft.com/office/drawing/2014/main" id="{00000000-0008-0000-0200-00000E000000}"/>
              </a:ext>
            </a:extLst>
          </xdr:cNvPr>
          <xdr:cNvSpPr/>
        </xdr:nvSpPr>
        <xdr:spPr>
          <a:xfrm>
            <a:off x="4792577"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5" name="Rectangle 14">
            <a:extLst>
              <a:ext uri="{FF2B5EF4-FFF2-40B4-BE49-F238E27FC236}">
                <a16:creationId xmlns:a16="http://schemas.microsoft.com/office/drawing/2014/main" id="{00000000-0008-0000-0200-00000F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4</xdr:col>
      <xdr:colOff>3752850</xdr:colOff>
      <xdr:row>2</xdr:row>
      <xdr:rowOff>57150</xdr:rowOff>
    </xdr:from>
    <xdr:to>
      <xdr:col>5</xdr:col>
      <xdr:colOff>17145</xdr:colOff>
      <xdr:row>2</xdr:row>
      <xdr:rowOff>355145</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2</xdr:col>
      <xdr:colOff>1120140</xdr:colOff>
      <xdr:row>3</xdr:row>
      <xdr:rowOff>168728</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367206" y="3721100"/>
          <a:ext cx="1280543" cy="750335"/>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099" y="2164848"/>
            <a:ext cx="457626"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more surveys to go</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6110287" y="1627982"/>
          <a:ext cx="689932" cy="828561"/>
          <a:chOff x="4669949" y="2164848"/>
          <a:chExt cx="689932" cy="828561"/>
        </a:xfrm>
      </xdr:grpSpPr>
      <xdr:sp macro="" textlink="'Data for graphs'!E25">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6086475" y="3871913"/>
          <a:ext cx="689932" cy="828561"/>
          <a:chOff x="4669949" y="2164848"/>
          <a:chExt cx="689932" cy="828561"/>
        </a:xfrm>
      </xdr:grpSpPr>
      <xdr:sp macro="" textlink="'Data for graphs'!B25">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6076950" y="5970588"/>
          <a:ext cx="689932" cy="828561"/>
          <a:chOff x="4669949" y="2164848"/>
          <a:chExt cx="689932" cy="828561"/>
        </a:xfrm>
      </xdr:grpSpPr>
      <xdr:sp macro="" textlink="'Data for graphs'!C25">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5">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6185986" y="8088312"/>
          <a:ext cx="457626" cy="88130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5">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3" totalsRowShown="0" headerRowDxfId="14" dataDxfId="13">
  <autoFilter ref="A1:A3" xr:uid="{6CB28B83-0958-4829-B5AC-9043E61AF0FB}"/>
  <tableColumns count="1">
    <tableColumn id="1" xr3:uid="{C4ED7A2D-A909-482F-B633-9A001FF0A9D5}" name="Please select" dataDxfId="12"/>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hyperlink" Target="https://www.imda.gov.sg/how-we-can-help/smes-go-digital/pre-approval-of-icm-vendors-solutions"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www.imda.gov.sg/how-we-can-help/smes-go-digital/pre-approval-of-icm-vendors-solutions"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8"/>
  <sheetViews>
    <sheetView showGridLines="0" tabSelected="1" zoomScaleNormal="100" workbookViewId="0">
      <selection activeCell="C5" sqref="C5"/>
    </sheetView>
  </sheetViews>
  <sheetFormatPr defaultColWidth="0" defaultRowHeight="14.5" zeroHeight="1" x14ac:dyDescent="0.35"/>
  <cols>
    <col min="1" max="1" width="2.54296875" style="1" customWidth="1"/>
    <col min="2" max="2" width="146.453125" style="1" customWidth="1"/>
    <col min="3" max="3" width="17" style="1" bestFit="1" customWidth="1"/>
    <col min="4" max="4" width="2.54296875" style="1" customWidth="1"/>
    <col min="5" max="16384" width="9.1796875" style="1" hidden="1"/>
  </cols>
  <sheetData>
    <row r="1" spans="1:4" x14ac:dyDescent="0.35">
      <c r="A1" s="33" t="s">
        <v>0</v>
      </c>
      <c r="C1" s="5" t="s">
        <v>108</v>
      </c>
    </row>
    <row r="2" spans="1:4" x14ac:dyDescent="0.35">
      <c r="C2" s="77">
        <v>45926</v>
      </c>
    </row>
    <row r="3" spans="1:4" ht="32.15" customHeight="1" x14ac:dyDescent="0.35">
      <c r="A3" s="81" t="s">
        <v>106</v>
      </c>
      <c r="B3" s="81"/>
      <c r="C3" s="25"/>
      <c r="D3" s="6"/>
    </row>
    <row r="4" spans="1:4" ht="19.5" customHeight="1" x14ac:dyDescent="0.35"/>
    <row r="5" spans="1:4" ht="29" x14ac:dyDescent="0.35">
      <c r="A5" s="3">
        <v>1</v>
      </c>
      <c r="B5" s="64" t="s">
        <v>81</v>
      </c>
      <c r="C5" s="4"/>
    </row>
    <row r="6" spans="1:4" s="35" customFormat="1" ht="22.5" customHeight="1" x14ac:dyDescent="0.35">
      <c r="A6" s="53"/>
      <c r="B6" s="54" t="s">
        <v>1</v>
      </c>
      <c r="C6" s="55"/>
    </row>
    <row r="7" spans="1:4" s="35" customFormat="1" x14ac:dyDescent="0.35">
      <c r="A7" s="53">
        <v>2</v>
      </c>
      <c r="B7" s="56" t="s">
        <v>2</v>
      </c>
      <c r="C7" s="55"/>
    </row>
    <row r="8" spans="1:4" ht="101.5" x14ac:dyDescent="0.35">
      <c r="A8" s="3">
        <v>3</v>
      </c>
      <c r="B8" s="64" t="s">
        <v>83</v>
      </c>
      <c r="C8" s="4"/>
    </row>
    <row r="9" spans="1:4" ht="69.75" customHeight="1" x14ac:dyDescent="0.35">
      <c r="A9" s="3">
        <v>4</v>
      </c>
      <c r="B9" s="4" t="s">
        <v>82</v>
      </c>
      <c r="C9" s="4"/>
    </row>
    <row r="10" spans="1:4" x14ac:dyDescent="0.35">
      <c r="A10" s="3">
        <v>5</v>
      </c>
      <c r="B10" s="4" t="s">
        <v>3</v>
      </c>
      <c r="C10" s="4"/>
    </row>
    <row r="11" spans="1:4" ht="33" customHeight="1" x14ac:dyDescent="0.35">
      <c r="B11" s="52" t="s">
        <v>4</v>
      </c>
    </row>
    <row r="12" spans="1:4" x14ac:dyDescent="0.35"/>
    <row r="13" spans="1:4" s="72" customFormat="1" x14ac:dyDescent="0.35"/>
    <row r="14" spans="1:4" s="72" customFormat="1" x14ac:dyDescent="0.35"/>
    <row r="15" spans="1:4" s="72" customFormat="1" x14ac:dyDescent="0.35"/>
    <row r="16" spans="1:4" s="72" customFormat="1" x14ac:dyDescent="0.35"/>
    <row r="17" s="72" customFormat="1" x14ac:dyDescent="0.35"/>
    <row r="18" s="72" customFormat="1" x14ac:dyDescent="0.35"/>
    <row r="19" s="72" customFormat="1" x14ac:dyDescent="0.35"/>
    <row r="20" s="72" customFormat="1" x14ac:dyDescent="0.35"/>
    <row r="21" s="72" customFormat="1" x14ac:dyDescent="0.35"/>
    <row r="22" s="72" customFormat="1" x14ac:dyDescent="0.35"/>
    <row r="23" s="72" customFormat="1" x14ac:dyDescent="0.35"/>
    <row r="24" s="72" customFormat="1" x14ac:dyDescent="0.35"/>
    <row r="25" s="72" customFormat="1" x14ac:dyDescent="0.35"/>
    <row r="26" s="72" customFormat="1" x14ac:dyDescent="0.35"/>
    <row r="27" s="72" customFormat="1" x14ac:dyDescent="0.35"/>
    <row r="28" s="72" customFormat="1" x14ac:dyDescent="0.35"/>
    <row r="29" s="72" customFormat="1" x14ac:dyDescent="0.35"/>
    <row r="30" s="72" customFormat="1" x14ac:dyDescent="0.35"/>
    <row r="31" s="72" customFormat="1" x14ac:dyDescent="0.35"/>
    <row r="32" s="72" customFormat="1" x14ac:dyDescent="0.35"/>
    <row r="33" s="72" customFormat="1" x14ac:dyDescent="0.35"/>
    <row r="34" s="72" customFormat="1" x14ac:dyDescent="0.35"/>
    <row r="35" s="72" customFormat="1" hidden="1" x14ac:dyDescent="0.35"/>
    <row r="36" s="72" customFormat="1" hidden="1" x14ac:dyDescent="0.35"/>
    <row r="37" s="72" customFormat="1" hidden="1" x14ac:dyDescent="0.35"/>
    <row r="38" s="72" customFormat="1" hidden="1" x14ac:dyDescent="0.35"/>
    <row r="39" s="72" customFormat="1" hidden="1" x14ac:dyDescent="0.35"/>
    <row r="40" s="72" customFormat="1" hidden="1" x14ac:dyDescent="0.35"/>
    <row r="41" s="72" customFormat="1" hidden="1" x14ac:dyDescent="0.35"/>
    <row r="42" s="72" customFormat="1" hidden="1" x14ac:dyDescent="0.35"/>
    <row r="43" s="72" customFormat="1" hidden="1" x14ac:dyDescent="0.35"/>
    <row r="44" s="72" customFormat="1" hidden="1" x14ac:dyDescent="0.35"/>
    <row r="45" s="72" customFormat="1" hidden="1" x14ac:dyDescent="0.35"/>
    <row r="46" s="72" customFormat="1" hidden="1" x14ac:dyDescent="0.35"/>
    <row r="47" s="72" customFormat="1" hidden="1" x14ac:dyDescent="0.35"/>
    <row r="48" s="72" customFormat="1" hidden="1" x14ac:dyDescent="0.35"/>
  </sheetData>
  <sheetProtection algorithmName="SHA-512" hashValue="+CeCv4kcViNk+EY7P2glDYduxoNy3zgClO3slwefyJlhJOGuRSaLciBdi/cp4PFDIVxpyiLVFPqfAbH1D9T0cA==" saltValue="cyJWVm2L8V4SldgzxrgGGQ==" spinCount="100000" sheet="1" formatRows="0" insertColumns="0"/>
  <mergeCells count="1">
    <mergeCell ref="A3:B3"/>
  </mergeCells>
  <hyperlinks>
    <hyperlink ref="A1" r:id="rId1" xr:uid="{31F41907-8E88-4A78-9CFC-B635B6FCC34D}"/>
    <hyperlink ref="B7" r:id="rId2" xr:uid="{4049DA24-68BF-4029-BB07-B0EE51AEA136}"/>
    <hyperlink ref="B6" r:id="rId3" display="If you have not performed a vendor onboarding eligibility assessment, please visit https://go.gov.sg/vsa and ensure that you have passed all criteria." xr:uid="{90E24C8A-81E4-4645-9914-8C110E30EA89}"/>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47"/>
  <sheetViews>
    <sheetView showGridLines="0" zoomScale="72" zoomScaleNormal="72" workbookViewId="0">
      <selection activeCell="E15" sqref="E15"/>
    </sheetView>
  </sheetViews>
  <sheetFormatPr defaultColWidth="0" defaultRowHeight="14.5" zeroHeight="1" x14ac:dyDescent="0.35"/>
  <cols>
    <col min="1" max="1" width="6.54296875" style="3" customWidth="1"/>
    <col min="2" max="2" width="123.453125" style="1" customWidth="1"/>
    <col min="3" max="3" width="18.54296875" style="1" customWidth="1"/>
    <col min="4" max="4" width="12.54296875" style="1" customWidth="1"/>
    <col min="5" max="5" width="69.54296875" style="1" customWidth="1"/>
    <col min="6" max="6" width="2.54296875" style="1" customWidth="1"/>
    <col min="7" max="16384" width="9.1796875" style="1" hidden="1"/>
  </cols>
  <sheetData>
    <row r="1" spans="1:6" x14ac:dyDescent="0.35">
      <c r="A1" s="33" t="s">
        <v>0</v>
      </c>
      <c r="E1" s="10" t="str">
        <f>Instructions!$C$1</f>
        <v>Version: 25-3.1</v>
      </c>
      <c r="F1" s="5"/>
    </row>
    <row r="2" spans="1:6" x14ac:dyDescent="0.35">
      <c r="E2" s="31">
        <f>Instructions!C2</f>
        <v>45926</v>
      </c>
      <c r="F2" s="5"/>
    </row>
    <row r="3" spans="1:6" s="7" customFormat="1" ht="32.15" customHeight="1" x14ac:dyDescent="0.35">
      <c r="A3" s="81" t="s">
        <v>5</v>
      </c>
      <c r="B3" s="81"/>
      <c r="C3" s="81"/>
      <c r="D3" s="81"/>
      <c r="E3" s="81"/>
      <c r="F3" s="81"/>
    </row>
    <row r="4" spans="1:6" x14ac:dyDescent="0.35"/>
    <row r="5" spans="1:6" ht="139.5" customHeight="1" x14ac:dyDescent="0.35">
      <c r="A5" s="82" t="s">
        <v>84</v>
      </c>
      <c r="B5" s="82"/>
      <c r="C5" s="82"/>
      <c r="D5" s="82"/>
      <c r="E5" s="82"/>
    </row>
    <row r="6" spans="1:6" x14ac:dyDescent="0.35">
      <c r="A6" s="9" t="s">
        <v>6</v>
      </c>
      <c r="B6" s="8"/>
      <c r="C6" s="8"/>
      <c r="D6" s="8"/>
      <c r="E6" s="8"/>
    </row>
    <row r="7" spans="1:6" ht="24" customHeight="1" x14ac:dyDescent="0.35">
      <c r="A7" s="68"/>
      <c r="B7" s="8" t="s">
        <v>7</v>
      </c>
      <c r="C7" s="21"/>
      <c r="D7" s="8"/>
      <c r="E7" s="8"/>
    </row>
    <row r="8" spans="1:6" ht="47.25" customHeight="1" x14ac:dyDescent="0.35">
      <c r="A8" s="69">
        <f>COUNTIFS(C12:C17, "Mandatory", D12:D17, "No")</f>
        <v>0</v>
      </c>
      <c r="B8" s="21" t="str">
        <f>IF(A8&gt;0,"Error! You have indicated [No] for at least 1 of the Mandatory requirements. All Mandatory requirements must be met. Please do not proceed until all requirements can be met.","")</f>
        <v/>
      </c>
      <c r="C8" s="21"/>
      <c r="D8" s="8"/>
      <c r="E8" s="8"/>
    </row>
    <row r="9" spans="1:6" ht="112.5" customHeight="1" x14ac:dyDescent="0.35">
      <c r="D9" s="8"/>
      <c r="E9" s="8"/>
    </row>
    <row r="10" spans="1:6" x14ac:dyDescent="0.35">
      <c r="D10" s="8"/>
      <c r="E10" s="8"/>
    </row>
    <row r="11" spans="1:6" s="2" customFormat="1" x14ac:dyDescent="0.35">
      <c r="A11" s="16" t="s">
        <v>8</v>
      </c>
      <c r="B11" s="17" t="s">
        <v>9</v>
      </c>
      <c r="C11" s="17" t="s">
        <v>10</v>
      </c>
      <c r="D11" s="17" t="s">
        <v>11</v>
      </c>
      <c r="E11" s="17" t="s">
        <v>12</v>
      </c>
    </row>
    <row r="12" spans="1:6" s="2" customFormat="1" ht="29" x14ac:dyDescent="0.35">
      <c r="A12" s="70">
        <v>1</v>
      </c>
      <c r="B12" s="50" t="s">
        <v>13</v>
      </c>
      <c r="C12" s="13" t="s">
        <v>14</v>
      </c>
      <c r="D12" s="65"/>
      <c r="E12" s="76" t="s">
        <v>15</v>
      </c>
    </row>
    <row r="13" spans="1:6" s="2" customFormat="1" ht="29" x14ac:dyDescent="0.35">
      <c r="A13" s="70">
        <v>2</v>
      </c>
      <c r="B13" s="12" t="s">
        <v>16</v>
      </c>
      <c r="C13" s="13" t="s">
        <v>14</v>
      </c>
      <c r="D13" s="65"/>
      <c r="E13" s="76" t="s">
        <v>17</v>
      </c>
    </row>
    <row r="14" spans="1:6" s="2" customFormat="1" ht="29" x14ac:dyDescent="0.35">
      <c r="A14" s="70">
        <v>3</v>
      </c>
      <c r="B14" s="50" t="s">
        <v>18</v>
      </c>
      <c r="C14" s="13" t="s">
        <v>14</v>
      </c>
      <c r="D14" s="65"/>
      <c r="E14" s="76" t="s">
        <v>19</v>
      </c>
    </row>
    <row r="15" spans="1:6" ht="43.5" x14ac:dyDescent="0.35">
      <c r="A15" s="71">
        <v>4</v>
      </c>
      <c r="B15" s="13" t="s">
        <v>20</v>
      </c>
      <c r="C15" s="13" t="s">
        <v>21</v>
      </c>
      <c r="D15" s="65"/>
      <c r="E15" s="38" t="s">
        <v>22</v>
      </c>
    </row>
    <row r="16" spans="1:6" ht="29" x14ac:dyDescent="0.35">
      <c r="A16" s="71">
        <v>5</v>
      </c>
      <c r="B16" s="13" t="s">
        <v>79</v>
      </c>
      <c r="C16" s="13" t="s">
        <v>14</v>
      </c>
      <c r="D16" s="65"/>
      <c r="E16" s="38" t="s">
        <v>80</v>
      </c>
    </row>
    <row r="17" spans="1:5" ht="58" x14ac:dyDescent="0.35">
      <c r="A17" s="71">
        <v>6</v>
      </c>
      <c r="B17" s="13" t="s">
        <v>23</v>
      </c>
      <c r="C17" s="13" t="s">
        <v>21</v>
      </c>
      <c r="D17" s="65"/>
      <c r="E17" s="38" t="s">
        <v>22</v>
      </c>
    </row>
    <row r="18" spans="1:5" x14ac:dyDescent="0.35"/>
    <row r="19" spans="1:5" x14ac:dyDescent="0.35"/>
    <row r="20" spans="1:5" x14ac:dyDescent="0.35"/>
    <row r="21" spans="1:5" x14ac:dyDescent="0.35"/>
    <row r="22" spans="1:5" x14ac:dyDescent="0.35"/>
    <row r="23" spans="1:5" x14ac:dyDescent="0.35"/>
    <row r="24" spans="1:5" x14ac:dyDescent="0.35"/>
    <row r="25" spans="1:5" x14ac:dyDescent="0.35"/>
    <row r="26" spans="1:5" x14ac:dyDescent="0.35"/>
    <row r="27" spans="1:5" x14ac:dyDescent="0.35"/>
    <row r="28" spans="1:5" x14ac:dyDescent="0.35"/>
    <row r="29" spans="1:5" x14ac:dyDescent="0.35"/>
    <row r="30" spans="1:5" x14ac:dyDescent="0.35"/>
    <row r="31" spans="1:5" x14ac:dyDescent="0.35"/>
    <row r="32" spans="1:5" x14ac:dyDescent="0.35"/>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row r="44" x14ac:dyDescent="0.35"/>
    <row r="45" x14ac:dyDescent="0.35"/>
    <row r="46" x14ac:dyDescent="0.35"/>
    <row r="47" x14ac:dyDescent="0.35"/>
  </sheetData>
  <sheetProtection algorithmName="SHA-512" hashValue="QpTTNQz4EAi+1pHtNaDjf+ULFyZ/vauiJYusKG0v+IuK7fPLp0rn+DBgm0ESCY84rNCbq0T8rk4VtXtxvhX3lw==" saltValue="Q/MqDGiDkcGP54y0tm6ZvQ==" spinCount="100000" sheet="1" formatColumns="0" formatRows="0" insertHyperlinks="0"/>
  <protectedRanges>
    <protectedRange sqref="D12:E15" name="GA"/>
    <protectedRange sqref="E15" name="Soln Cat Req"/>
    <protectedRange sqref="D12:D15" name="Compliance"/>
    <protectedRange sqref="D16:E17" name="GA_2"/>
    <protectedRange sqref="E16:E17" name="Soln Cat Req_2"/>
    <protectedRange sqref="D16:D17" name="Compliance_2"/>
  </protectedRanges>
  <mergeCells count="2">
    <mergeCell ref="A3:F3"/>
    <mergeCell ref="A5:E5"/>
  </mergeCells>
  <conditionalFormatting sqref="D12:D17">
    <cfRule type="expression" dxfId="11" priority="1">
      <formula>AND($C12="Mandatory", $D12="No")</formula>
    </cfRule>
    <cfRule type="containsBlanks" dxfId="10" priority="2">
      <formula>LEN(TRIM(D12))=0</formula>
    </cfRule>
  </conditionalFormatting>
  <dataValidations count="1">
    <dataValidation type="list" showInputMessage="1" showErrorMessage="1" sqref="D12:D17" xr:uid="{FEFF0DD0-AF32-45BE-9F9F-14638A67C3EA}">
      <formula1>"Yes,No"</formula1>
    </dataValidation>
  </dataValidations>
  <hyperlinks>
    <hyperlink ref="A1" r:id="rId1" xr:uid="{4BE62BB9-2298-4002-9D0B-C8A0598149C9}"/>
  </hyperlinks>
  <pageMargins left="0.7" right="0.7" top="0.75" bottom="0.75" header="0.3" footer="0.3"/>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G190"/>
  <sheetViews>
    <sheetView showGridLines="0" zoomScale="63" zoomScaleNormal="63" workbookViewId="0">
      <selection activeCell="A4" sqref="A4"/>
    </sheetView>
  </sheetViews>
  <sheetFormatPr defaultColWidth="9.1796875" defaultRowHeight="14.5" zeroHeight="1" x14ac:dyDescent="0.35"/>
  <cols>
    <col min="1" max="1" width="6.453125" style="3" customWidth="1"/>
    <col min="2" max="2" width="102.54296875" style="1" customWidth="1"/>
    <col min="3" max="4" width="12.54296875" style="1" customWidth="1"/>
    <col min="5" max="5" width="72.54296875" style="1" customWidth="1"/>
    <col min="6" max="6" width="2.54296875" style="1" customWidth="1"/>
    <col min="7" max="7" width="19.54296875" style="35" customWidth="1"/>
    <col min="8" max="8" width="9.1796875" style="1" customWidth="1"/>
    <col min="9" max="9" width="3" style="1" customWidth="1"/>
    <col min="10" max="10" width="4.6328125" style="1" customWidth="1"/>
    <col min="11" max="13" width="9.1796875" style="1" customWidth="1"/>
    <col min="14" max="14" width="6.453125" style="1" customWidth="1"/>
    <col min="15" max="15" width="8.90625" style="1" customWidth="1"/>
    <col min="16" max="16" width="21.36328125" style="1" customWidth="1"/>
    <col min="17" max="16384" width="9.1796875" style="1"/>
  </cols>
  <sheetData>
    <row r="1" spans="1:7" x14ac:dyDescent="0.35">
      <c r="A1" s="33" t="s">
        <v>0</v>
      </c>
      <c r="D1" s="10"/>
      <c r="E1" s="10" t="str">
        <f>Instructions!$C$1</f>
        <v>Version: 25-3.1</v>
      </c>
      <c r="F1" s="5"/>
    </row>
    <row r="2" spans="1:7" x14ac:dyDescent="0.35">
      <c r="D2" s="10"/>
      <c r="E2" s="31">
        <f>Instructions!C2</f>
        <v>45926</v>
      </c>
      <c r="F2" s="5"/>
    </row>
    <row r="3" spans="1:7" s="7" customFormat="1" ht="32.15" customHeight="1" x14ac:dyDescent="0.35">
      <c r="A3" s="20" t="s">
        <v>107</v>
      </c>
      <c r="B3" s="20"/>
      <c r="C3" s="20"/>
      <c r="D3" s="20"/>
      <c r="E3" s="20"/>
      <c r="F3" s="20"/>
      <c r="G3" s="36"/>
    </row>
    <row r="4" spans="1:7" x14ac:dyDescent="0.35"/>
    <row r="5" spans="1:7" x14ac:dyDescent="0.35">
      <c r="A5" s="82" t="s">
        <v>25</v>
      </c>
      <c r="B5" s="82"/>
      <c r="C5" s="82"/>
      <c r="D5" s="82"/>
      <c r="E5" s="82"/>
    </row>
    <row r="6" spans="1:7" ht="108" customHeight="1" x14ac:dyDescent="0.35">
      <c r="A6" s="82" t="s">
        <v>26</v>
      </c>
      <c r="B6" s="82"/>
      <c r="C6" s="82"/>
      <c r="D6" s="82"/>
      <c r="E6" s="82"/>
    </row>
    <row r="7" spans="1:7" x14ac:dyDescent="0.35">
      <c r="A7" s="8"/>
      <c r="B7" s="8"/>
      <c r="C7" s="8"/>
      <c r="D7" s="8"/>
      <c r="E7" s="8"/>
    </row>
    <row r="8" spans="1:7" x14ac:dyDescent="0.35">
      <c r="A8" s="9" t="s">
        <v>6</v>
      </c>
      <c r="B8" s="8"/>
      <c r="C8" s="11"/>
      <c r="D8" s="8"/>
      <c r="E8" s="11"/>
    </row>
    <row r="9" spans="1:7" x14ac:dyDescent="0.35">
      <c r="A9" s="9"/>
      <c r="B9" s="8" t="s">
        <v>7</v>
      </c>
      <c r="C9" s="11"/>
      <c r="D9" s="8"/>
      <c r="E9" s="11"/>
    </row>
    <row r="10" spans="1:7" ht="21" customHeight="1" x14ac:dyDescent="0.35">
      <c r="A10" s="63">
        <f>IF(COUNTIF('Data for graphs'!C13:R13,"&gt;0")&lt;=1, 0, COUNTIF('Data for graphs'!C13:R13,"&gt;0"))</f>
        <v>0</v>
      </c>
      <c r="B10" s="21" t="str">
        <f>IF(A10&gt;0,"Error! You have responded in multiple solution categories. Please ONLY provide responses for the selected solution category. ie. If you are entering for 1-HRMS, Do not fill up fields in 2.0X","")</f>
        <v/>
      </c>
      <c r="C10" s="9"/>
      <c r="D10" s="8"/>
      <c r="E10" s="11"/>
    </row>
    <row r="11" spans="1:7" ht="21" customHeight="1" x14ac:dyDescent="0.35">
      <c r="A11" s="63" cm="1">
        <f t="array" ref="A11">SUMPRODUCT((C18:C41="Mandatory")*(D18:D41="No"))</f>
        <v>0</v>
      </c>
      <c r="B11" s="21" t="str">
        <f>IF(A10&gt;0,"Error! You have indicated [NO] for at least 1 of the Mandatory requirements. All Mandatory requirements must be met. Please do not proceed until all requirements can be met.","")</f>
        <v/>
      </c>
      <c r="C11" s="9"/>
      <c r="D11" s="8"/>
      <c r="E11" s="11"/>
    </row>
    <row r="12" spans="1:7" ht="133.5" customHeight="1" x14ac:dyDescent="0.35">
      <c r="B12" s="8"/>
      <c r="D12" s="8"/>
    </row>
    <row r="13" spans="1:7" x14ac:dyDescent="0.35">
      <c r="A13" s="2" t="s">
        <v>27</v>
      </c>
      <c r="B13" s="2"/>
      <c r="C13" s="2"/>
      <c r="D13" s="2"/>
      <c r="E13" s="2"/>
    </row>
    <row r="14" spans="1:7" x14ac:dyDescent="0.35">
      <c r="A14" s="3">
        <v>1</v>
      </c>
      <c r="B14" s="26" t="s">
        <v>85</v>
      </c>
      <c r="C14" s="2"/>
      <c r="D14" s="2"/>
      <c r="E14" s="2"/>
    </row>
    <row r="15" spans="1:7" x14ac:dyDescent="0.35">
      <c r="B15" s="26"/>
      <c r="C15" s="2"/>
      <c r="D15" s="2"/>
      <c r="E15" s="2"/>
    </row>
    <row r="16" spans="1:7" x14ac:dyDescent="0.35">
      <c r="A16" s="27" t="s">
        <v>8</v>
      </c>
      <c r="B16" s="28" t="s">
        <v>9</v>
      </c>
      <c r="C16" s="80" t="s">
        <v>10</v>
      </c>
      <c r="D16" s="28" t="s">
        <v>11</v>
      </c>
      <c r="E16" s="80" t="s">
        <v>12</v>
      </c>
    </row>
    <row r="17" spans="1:7" s="2" customFormat="1" ht="72.5" x14ac:dyDescent="0.35">
      <c r="A17" s="27">
        <v>1</v>
      </c>
      <c r="B17" s="28" t="s">
        <v>104</v>
      </c>
      <c r="C17" s="28"/>
      <c r="D17" s="28"/>
      <c r="E17" s="28"/>
      <c r="F17" s="1"/>
      <c r="G17" s="35"/>
    </row>
    <row r="18" spans="1:7" ht="101.5" x14ac:dyDescent="0.35">
      <c r="A18" s="18">
        <v>1.01</v>
      </c>
      <c r="B18" s="29" t="s">
        <v>101</v>
      </c>
      <c r="C18" s="18" t="s">
        <v>21</v>
      </c>
      <c r="D18" s="57"/>
      <c r="E18" s="38" t="s">
        <v>102</v>
      </c>
      <c r="F18" s="4"/>
      <c r="G18" s="37" t="s">
        <v>28</v>
      </c>
    </row>
    <row r="19" spans="1:7" s="4" customFormat="1" ht="116" x14ac:dyDescent="0.35">
      <c r="A19" s="18">
        <v>1.02</v>
      </c>
      <c r="B19" s="29" t="s">
        <v>100</v>
      </c>
      <c r="C19" s="18" t="s">
        <v>21</v>
      </c>
      <c r="D19" s="57"/>
      <c r="E19" s="38" t="s">
        <v>102</v>
      </c>
      <c r="G19" s="37" t="s">
        <v>28</v>
      </c>
    </row>
    <row r="20" spans="1:7" s="4" customFormat="1" ht="101.5" x14ac:dyDescent="0.35">
      <c r="A20" s="18">
        <v>1.03</v>
      </c>
      <c r="B20" s="29" t="s">
        <v>99</v>
      </c>
      <c r="C20" s="18" t="s">
        <v>21</v>
      </c>
      <c r="D20" s="57"/>
      <c r="E20" s="38" t="s">
        <v>102</v>
      </c>
      <c r="G20" s="37" t="s">
        <v>28</v>
      </c>
    </row>
    <row r="21" spans="1:7" s="4" customFormat="1" ht="87" x14ac:dyDescent="0.35">
      <c r="A21" s="18">
        <v>1.04</v>
      </c>
      <c r="B21" s="29" t="s">
        <v>98</v>
      </c>
      <c r="C21" s="18" t="s">
        <v>21</v>
      </c>
      <c r="D21" s="57"/>
      <c r="E21" s="38" t="s">
        <v>102</v>
      </c>
      <c r="G21" s="37" t="s">
        <v>28</v>
      </c>
    </row>
    <row r="22" spans="1:7" s="4" customFormat="1" ht="87" x14ac:dyDescent="0.35">
      <c r="A22" s="18">
        <v>1.05</v>
      </c>
      <c r="B22" s="29" t="s">
        <v>97</v>
      </c>
      <c r="C22" s="18" t="s">
        <v>21</v>
      </c>
      <c r="D22" s="57"/>
      <c r="E22" s="38" t="s">
        <v>102</v>
      </c>
      <c r="G22" s="37" t="s">
        <v>28</v>
      </c>
    </row>
    <row r="23" spans="1:7" s="4" customFormat="1" ht="116" x14ac:dyDescent="0.35">
      <c r="A23" s="18">
        <v>1.06</v>
      </c>
      <c r="B23" s="29" t="s">
        <v>96</v>
      </c>
      <c r="C23" s="18" t="s">
        <v>30</v>
      </c>
      <c r="D23" s="57"/>
      <c r="E23" s="38" t="s">
        <v>102</v>
      </c>
      <c r="G23" s="37" t="s">
        <v>28</v>
      </c>
    </row>
    <row r="24" spans="1:7" s="4" customFormat="1" ht="232" x14ac:dyDescent="0.35">
      <c r="A24" s="18">
        <v>1.07</v>
      </c>
      <c r="B24" s="75" t="s">
        <v>95</v>
      </c>
      <c r="C24" s="18" t="s">
        <v>21</v>
      </c>
      <c r="D24" s="57"/>
      <c r="E24" s="38" t="s">
        <v>102</v>
      </c>
      <c r="G24" s="37" t="s">
        <v>28</v>
      </c>
    </row>
    <row r="25" spans="1:7" s="4" customFormat="1" ht="72.5" x14ac:dyDescent="0.35">
      <c r="A25" s="18">
        <v>1.08</v>
      </c>
      <c r="B25" s="30" t="s">
        <v>94</v>
      </c>
      <c r="C25" s="18" t="s">
        <v>21</v>
      </c>
      <c r="D25" s="57"/>
      <c r="E25" s="38" t="s">
        <v>102</v>
      </c>
      <c r="G25" s="37" t="s">
        <v>28</v>
      </c>
    </row>
    <row r="26" spans="1:7" s="4" customFormat="1" ht="130.5" x14ac:dyDescent="0.35">
      <c r="A26" s="18">
        <v>1.0900000000000001</v>
      </c>
      <c r="B26" s="29" t="s">
        <v>93</v>
      </c>
      <c r="C26" s="18" t="s">
        <v>21</v>
      </c>
      <c r="D26" s="57"/>
      <c r="E26" s="38" t="s">
        <v>102</v>
      </c>
      <c r="G26" s="37" t="s">
        <v>28</v>
      </c>
    </row>
    <row r="27" spans="1:7" s="4" customFormat="1" ht="87" x14ac:dyDescent="0.35">
      <c r="A27" s="19">
        <v>1.1000000000000001</v>
      </c>
      <c r="B27" s="29" t="s">
        <v>92</v>
      </c>
      <c r="C27" s="23" t="s">
        <v>21</v>
      </c>
      <c r="D27" s="57"/>
      <c r="E27" s="28" t="s">
        <v>105</v>
      </c>
      <c r="G27" s="37" t="s">
        <v>28</v>
      </c>
    </row>
    <row r="28" spans="1:7" s="4" customFormat="1" ht="116" x14ac:dyDescent="0.35">
      <c r="A28" s="18">
        <v>1.1100000000000001</v>
      </c>
      <c r="B28" s="29" t="s">
        <v>91</v>
      </c>
      <c r="C28" s="23" t="s">
        <v>21</v>
      </c>
      <c r="D28" s="57"/>
      <c r="E28" s="38" t="s">
        <v>102</v>
      </c>
      <c r="G28" s="37" t="s">
        <v>28</v>
      </c>
    </row>
    <row r="29" spans="1:7" ht="101.5" x14ac:dyDescent="0.35">
      <c r="A29" s="18">
        <v>1.1200000000000001</v>
      </c>
      <c r="B29" s="29" t="s">
        <v>90</v>
      </c>
      <c r="C29" s="23" t="s">
        <v>21</v>
      </c>
      <c r="D29" s="57"/>
      <c r="E29" s="38" t="s">
        <v>102</v>
      </c>
      <c r="F29" s="4"/>
      <c r="G29" s="37" t="s">
        <v>28</v>
      </c>
    </row>
    <row r="30" spans="1:7" ht="130.5" x14ac:dyDescent="0.35">
      <c r="A30" s="18">
        <v>1.1299999999999999</v>
      </c>
      <c r="B30" s="13" t="s">
        <v>86</v>
      </c>
      <c r="C30" s="18" t="s">
        <v>14</v>
      </c>
      <c r="D30" s="57"/>
      <c r="E30" s="38" t="s">
        <v>102</v>
      </c>
      <c r="F30" s="4"/>
      <c r="G30" s="37" t="s">
        <v>28</v>
      </c>
    </row>
    <row r="31" spans="1:7" ht="77" customHeight="1" x14ac:dyDescent="0.35">
      <c r="A31" s="71">
        <v>1.1399999999999999</v>
      </c>
      <c r="B31" s="13" t="s">
        <v>72</v>
      </c>
      <c r="C31" s="13" t="s">
        <v>14</v>
      </c>
      <c r="D31" s="57"/>
      <c r="E31" s="38" t="s">
        <v>102</v>
      </c>
      <c r="G31" s="79" t="s">
        <v>28</v>
      </c>
    </row>
    <row r="32" spans="1:7" ht="87" x14ac:dyDescent="0.35">
      <c r="A32" s="71">
        <v>1.1499999999999999</v>
      </c>
      <c r="B32" s="13" t="s">
        <v>87</v>
      </c>
      <c r="C32" s="78" t="s">
        <v>30</v>
      </c>
      <c r="D32" s="57"/>
      <c r="E32" s="38" t="s">
        <v>102</v>
      </c>
      <c r="G32" s="79" t="s">
        <v>28</v>
      </c>
    </row>
    <row r="33" spans="1:7" ht="130.5" x14ac:dyDescent="0.35">
      <c r="A33" s="71">
        <v>1.1599999999999999</v>
      </c>
      <c r="B33" s="13" t="s">
        <v>88</v>
      </c>
      <c r="C33" s="78" t="s">
        <v>30</v>
      </c>
      <c r="D33" s="57"/>
      <c r="E33" s="38" t="s">
        <v>102</v>
      </c>
      <c r="G33" s="79" t="s">
        <v>28</v>
      </c>
    </row>
    <row r="34" spans="1:7" ht="145.5" customHeight="1" x14ac:dyDescent="0.35">
      <c r="A34" s="71">
        <v>1.17</v>
      </c>
      <c r="B34" s="13" t="s">
        <v>89</v>
      </c>
      <c r="C34" s="78" t="s">
        <v>30</v>
      </c>
      <c r="D34" s="57"/>
      <c r="E34" s="38" t="s">
        <v>102</v>
      </c>
      <c r="G34" s="79" t="s">
        <v>28</v>
      </c>
    </row>
    <row r="35" spans="1:7" x14ac:dyDescent="0.35"/>
    <row r="36" spans="1:7" x14ac:dyDescent="0.35"/>
    <row r="37" spans="1:7" x14ac:dyDescent="0.35"/>
    <row r="53" ht="11" hidden="1" customHeight="1" x14ac:dyDescent="0.35"/>
    <row r="78" ht="10.5" hidden="1" customHeight="1" x14ac:dyDescent="0.35"/>
    <row r="104" ht="12" hidden="1" customHeight="1" x14ac:dyDescent="0.35"/>
    <row r="134" ht="1.5" hidden="1" customHeight="1" x14ac:dyDescent="0.35"/>
    <row r="173" ht="4.5" hidden="1" customHeight="1" x14ac:dyDescent="0.35"/>
    <row r="177" x14ac:dyDescent="0.35"/>
    <row r="190" ht="6" hidden="1" customHeight="1" x14ac:dyDescent="0.35"/>
  </sheetData>
  <sheetProtection algorithmName="SHA-512" hashValue="l3uA9Sxl7ZwOa3tIN/z0vq9FGVwFXOGlDgLN3N1eWOXykaNm/rKqNSOgczaG6SyKgfTrQ9OpvvJm6rSRUsfb4g==" saltValue="Q5SEdGV0lfaQvHWTpul7Mw==" spinCount="100000" sheet="1" formatColumns="0" formatRows="0" insertHyperlinks="0"/>
  <protectedRanges>
    <protectedRange sqref="D18:E34" name="Soln Cat Req_1"/>
  </protectedRanges>
  <mergeCells count="2">
    <mergeCell ref="A6:E6"/>
    <mergeCell ref="A5:E5"/>
  </mergeCells>
  <conditionalFormatting sqref="D18:D34">
    <cfRule type="expression" dxfId="9" priority="13">
      <formula>(AND(C18="Mandatory",D18="No"))</formula>
    </cfRule>
    <cfRule type="containsBlanks" dxfId="8" priority="14">
      <formula>LEN(TRIM(D18))=0</formula>
    </cfRule>
  </conditionalFormatting>
  <conditionalFormatting sqref="E1:E16">
    <cfRule type="expression" dxfId="7" priority="1">
      <formula>"&lt;Leave as blank as no remarks are required&gt;"</formula>
    </cfRule>
  </conditionalFormatting>
  <conditionalFormatting sqref="E27">
    <cfRule type="expression" dxfId="6" priority="2">
      <formula>"&lt;Leave as blank as no remarks are required&gt;"</formula>
    </cfRule>
  </conditionalFormatting>
  <conditionalFormatting sqref="E35:E1048576">
    <cfRule type="expression" dxfId="5" priority="15">
      <formula>"&lt;Leave as blank as no remarks are required&gt;"</formula>
    </cfRule>
  </conditionalFormatting>
  <hyperlinks>
    <hyperlink ref="B14" location="'Solution Category Requirements'!A17" display="Connected Business Suite" xr:uid="{28CC950D-1EC3-4975-BF1F-B01276F15315}"/>
    <hyperlink ref="A1" r:id="rId1" xr:uid="{0FF87E3E-A343-461F-BC2B-14D661C17F65}"/>
    <hyperlink ref="G18" location="'Solution Category Requirements'!A3" display="Return to the top" xr:uid="{29C5AEE5-3674-451D-AF9F-0FFA33CE0F1E}"/>
    <hyperlink ref="G19" location="'Solution Category Requirements'!A3" display="Return to the top" xr:uid="{B56D2964-7862-440A-92E1-C186B1981376}"/>
    <hyperlink ref="G31" location="'Solution Category Requirements'!A3" display="Return to the top" xr:uid="{0DCCE1B5-BDBD-4336-BE1E-B92EB3A07806}"/>
    <hyperlink ref="G32" location="'Solution Category Requirements'!A3" display="Return to the top" xr:uid="{5262AF2A-1D59-4557-8EC7-05341D43204F}"/>
    <hyperlink ref="G33" location="'Solution Category Requirements'!A3" display="Return to the top" xr:uid="{0F93680B-04B9-4591-A1A9-BFF91A8FA2CD}"/>
    <hyperlink ref="G34" location="'Solution Category Requirements'!A3" display="Return to the top" xr:uid="{36B9486F-0103-4433-BC6B-30260D6639A0}"/>
  </hyperlinks>
  <pageMargins left="0.7" right="0.7" top="0.75" bottom="0.75" header="0.3" footer="0.3"/>
  <drawing r:id="rId2"/>
  <extLst>
    <ext xmlns:x14="http://schemas.microsoft.com/office/spreadsheetml/2009/9/main" uri="{CCE6A557-97BC-4b89-ADB6-D9C93CAAB3DF}">
      <x14:dataValidations xmlns:xm="http://schemas.microsoft.com/office/excel/2006/main" count="1">
        <x14:dataValidation type="list" showInputMessage="1" showErrorMessage="1" xr:uid="{0B0E000F-D026-4CF8-9AEC-68DDB3E1A32D}">
          <x14:formula1>
            <xm:f>Dropdown!$A$2:$A$3</xm:f>
          </x14:formula1>
          <xm:sqref>D18:D34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E27"/>
  <sheetViews>
    <sheetView zoomScale="70" zoomScaleNormal="70" workbookViewId="0">
      <selection activeCell="A5" sqref="A5:B5"/>
    </sheetView>
  </sheetViews>
  <sheetFormatPr defaultColWidth="0" defaultRowHeight="14.5" zeroHeight="1" x14ac:dyDescent="0.35"/>
  <cols>
    <col min="1" max="1" width="23.1796875" style="1" customWidth="1"/>
    <col min="2" max="2" width="179.54296875" style="1" customWidth="1"/>
    <col min="3" max="3" width="47.54296875" style="1" customWidth="1"/>
    <col min="4" max="5" width="9.1796875" style="1" customWidth="1"/>
    <col min="6" max="16384" width="9.1796875" style="1" hidden="1"/>
  </cols>
  <sheetData>
    <row r="1" spans="1:4" x14ac:dyDescent="0.35">
      <c r="A1" s="33" t="s">
        <v>0</v>
      </c>
      <c r="C1" s="10" t="str">
        <f>Instructions!$C$1</f>
        <v>Version: 25-3.1</v>
      </c>
    </row>
    <row r="2" spans="1:4" x14ac:dyDescent="0.35">
      <c r="C2" s="31">
        <f>Instructions!$C$2</f>
        <v>45926</v>
      </c>
    </row>
    <row r="3" spans="1:4" ht="32.15" customHeight="1" x14ac:dyDescent="0.35">
      <c r="A3" s="81" t="s">
        <v>31</v>
      </c>
      <c r="B3" s="81"/>
      <c r="C3" s="25"/>
      <c r="D3" s="6"/>
    </row>
    <row r="4" spans="1:4" x14ac:dyDescent="0.35">
      <c r="A4" s="51"/>
      <c r="B4" s="51"/>
    </row>
    <row r="5" spans="1:4" ht="142.5" customHeight="1" x14ac:dyDescent="0.35">
      <c r="A5" s="83" t="s">
        <v>103</v>
      </c>
      <c r="B5" s="82"/>
    </row>
    <row r="6" spans="1:4" x14ac:dyDescent="0.35"/>
    <row r="7" spans="1:4" x14ac:dyDescent="0.35"/>
    <row r="8" spans="1:4" x14ac:dyDescent="0.35">
      <c r="A8" s="8"/>
      <c r="B8" s="4"/>
    </row>
    <row r="9" spans="1:4" x14ac:dyDescent="0.35">
      <c r="A9" s="9" t="s">
        <v>6</v>
      </c>
      <c r="B9" s="4"/>
    </row>
    <row r="10" spans="1:4" ht="173.25" customHeight="1" x14ac:dyDescent="0.35">
      <c r="A10" s="8"/>
      <c r="B10" s="4"/>
    </row>
    <row r="11" spans="1:4" x14ac:dyDescent="0.35">
      <c r="A11" s="8"/>
      <c r="B11" s="4"/>
    </row>
    <row r="12" spans="1:4" x14ac:dyDescent="0.35">
      <c r="A12" s="9" t="s">
        <v>32</v>
      </c>
      <c r="B12" s="4"/>
    </row>
    <row r="13" spans="1:4" ht="49.5" customHeight="1" x14ac:dyDescent="0.35">
      <c r="A13" s="61" t="s">
        <v>33</v>
      </c>
      <c r="B13" s="66" t="s">
        <v>73</v>
      </c>
    </row>
    <row r="14" spans="1:4" ht="38.25" customHeight="1" x14ac:dyDescent="0.35">
      <c r="A14" s="60" t="s">
        <v>34</v>
      </c>
      <c r="B14" s="58" t="str">
        <f>'Survey link'!D6</f>
        <v>This cell will automatically generate a link once you have filled up your company name and proposed solution name in General Assessment worksheet.</v>
      </c>
      <c r="C14" s="4" t="s">
        <v>78</v>
      </c>
    </row>
    <row r="15" spans="1:4" ht="33.75" customHeight="1" x14ac:dyDescent="0.35">
      <c r="B15" s="4"/>
    </row>
    <row r="16" spans="1:4" ht="32.25" customHeight="1" x14ac:dyDescent="0.35">
      <c r="A16" s="62" t="s">
        <v>35</v>
      </c>
      <c r="B16" s="59" t="s">
        <v>36</v>
      </c>
    </row>
    <row r="17" spans="1:2" x14ac:dyDescent="0.35">
      <c r="B17" s="50" t="s">
        <v>37</v>
      </c>
    </row>
    <row r="18" spans="1:2" x14ac:dyDescent="0.35">
      <c r="A18" s="3"/>
      <c r="B18" s="74">
        <v>0</v>
      </c>
    </row>
    <row r="19" spans="1:2" x14ac:dyDescent="0.35"/>
    <row r="20" spans="1:2" x14ac:dyDescent="0.35"/>
    <row r="21" spans="1:2" x14ac:dyDescent="0.35"/>
    <row r="22" spans="1:2" x14ac:dyDescent="0.35"/>
    <row r="23" spans="1:2" x14ac:dyDescent="0.35"/>
    <row r="24" spans="1:2" x14ac:dyDescent="0.35"/>
    <row r="25" spans="1:2" x14ac:dyDescent="0.35"/>
    <row r="26" spans="1:2" x14ac:dyDescent="0.35"/>
    <row r="27" spans="1:2" x14ac:dyDescent="0.35"/>
  </sheetData>
  <sheetProtection algorithmName="SHA-512" hashValue="Y4E3ZSSmb+wGLls/uI8TnKvgH9AmyMf7X4CdaeQpRNgE7f2d6tLoyYgKn3hjQ9PRbKdthPQ/SR3O/mDiDt4xIg==" saltValue="fB6yk4dtGiJBjbQeWxPXgw==" spinCount="100000" sheet="1" formatColumns="0" formatRows="0"/>
  <protectedRanges>
    <protectedRange sqref="B18" name="Surveys"/>
  </protectedRanges>
  <mergeCells count="2">
    <mergeCell ref="A3:B3"/>
    <mergeCell ref="A5:B5"/>
  </mergeCells>
  <conditionalFormatting sqref="B18">
    <cfRule type="cellIs" dxfId="4" priority="1" operator="between">
      <formula>1</formula>
      <formula>4</formula>
    </cfRule>
    <cfRule type="cellIs" dxfId="3" priority="2" operator="equal">
      <formula>5</formula>
    </cfRule>
  </conditionalFormatting>
  <hyperlinks>
    <hyperlink ref="A1" r:id="rId1" xr:uid="{F85654E6-2625-45DE-85E3-F559A1B06C7E}"/>
  </hyperlinks>
  <pageMargins left="0.7" right="0.7" top="0.75" bottom="0.75" header="0.3" footer="0.3"/>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5B88860-D63B-4D71-9464-1317B7D9AB89}">
          <x14:formula1>
            <xm:f>'Survey link'!$F$1:$F$6</xm:f>
          </x14:formula1>
          <xm:sqref>B18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zoomScale="80" zoomScaleNormal="80" workbookViewId="0">
      <selection activeCell="C2" sqref="C2"/>
    </sheetView>
  </sheetViews>
  <sheetFormatPr defaultColWidth="0" defaultRowHeight="14.5" zeroHeight="1" x14ac:dyDescent="0.35"/>
  <cols>
    <col min="1" max="1" width="84.54296875" customWidth="1"/>
    <col min="2" max="2" width="72.54296875" customWidth="1"/>
    <col min="3" max="3" width="55" customWidth="1"/>
    <col min="4" max="4" width="3" customWidth="1"/>
    <col min="5" max="11" width="0" hidden="1" customWidth="1"/>
    <col min="12" max="16384" width="9.1796875" hidden="1"/>
  </cols>
  <sheetData>
    <row r="1" spans="1:3" x14ac:dyDescent="0.35">
      <c r="A1" s="33" t="s">
        <v>0</v>
      </c>
      <c r="C1" s="5" t="str">
        <f>Instructions!C1</f>
        <v>Version: 25-3.1</v>
      </c>
    </row>
    <row r="2" spans="1:3" x14ac:dyDescent="0.35">
      <c r="C2" s="32">
        <f>Instructions!C2</f>
        <v>45926</v>
      </c>
    </row>
    <row r="3" spans="1:3" s="7" customFormat="1" ht="32.15" customHeight="1" x14ac:dyDescent="0.35">
      <c r="A3" s="81" t="s">
        <v>38</v>
      </c>
      <c r="B3" s="81"/>
      <c r="C3" s="81"/>
    </row>
    <row r="4" spans="1:3" x14ac:dyDescent="0.35"/>
    <row r="5" spans="1:3" ht="21.5" thickBot="1" x14ac:dyDescent="0.55000000000000004">
      <c r="A5" s="47" t="s">
        <v>39</v>
      </c>
    </row>
    <row r="6" spans="1:3" s="22" customFormat="1" ht="15.5" x14ac:dyDescent="0.35">
      <c r="A6" s="42" t="s">
        <v>40</v>
      </c>
      <c r="B6" s="46" t="s">
        <v>41</v>
      </c>
      <c r="C6" s="45" t="s">
        <v>42</v>
      </c>
    </row>
    <row r="7" spans="1:3" ht="142" customHeight="1" thickBot="1" x14ac:dyDescent="0.4">
      <c r="A7" s="39"/>
      <c r="B7" s="40"/>
      <c r="C7" s="41" t="str">
        <f>IF(AND('Data for graphs'!N2=100%,'Data for graphs'!E25=0),"Proceed","Do not submit")</f>
        <v>Do not submit</v>
      </c>
    </row>
    <row r="8" spans="1:3" ht="15" thickBot="1" x14ac:dyDescent="0.4"/>
    <row r="9" spans="1:3" s="22" customFormat="1" x14ac:dyDescent="0.35">
      <c r="A9" s="44" t="s">
        <v>5</v>
      </c>
      <c r="B9" s="46" t="s">
        <v>41</v>
      </c>
      <c r="C9" s="45"/>
    </row>
    <row r="10" spans="1:3" ht="142" customHeight="1" thickBot="1" x14ac:dyDescent="0.4">
      <c r="A10" s="39"/>
      <c r="B10" s="40"/>
      <c r="C10" s="43" t="str">
        <f>HYPERLINK("#'General Assessment'!A1", "Return to General Assessment")</f>
        <v>Return to General Assessment</v>
      </c>
    </row>
    <row r="11" spans="1:3" ht="15" thickBot="1" x14ac:dyDescent="0.4"/>
    <row r="12" spans="1:3" s="22" customFormat="1" x14ac:dyDescent="0.35">
      <c r="A12" s="44" t="s">
        <v>43</v>
      </c>
      <c r="B12" s="46" t="s">
        <v>41</v>
      </c>
      <c r="C12" s="45"/>
    </row>
    <row r="13" spans="1:3" ht="142" customHeight="1" thickBot="1" x14ac:dyDescent="0.4">
      <c r="A13" s="39"/>
      <c r="B13" s="40"/>
      <c r="C13" s="43" t="str">
        <f>HYPERLINK("#'Solution Category Requirements'!A1", "Return to Solution Category Requirements")</f>
        <v>Return to Solution Category Requirements</v>
      </c>
    </row>
    <row r="14" spans="1:3" ht="15" thickBot="1" x14ac:dyDescent="0.4"/>
    <row r="15" spans="1:3" s="22" customFormat="1" x14ac:dyDescent="0.35">
      <c r="A15" s="44" t="s">
        <v>31</v>
      </c>
      <c r="B15" s="46" t="s">
        <v>41</v>
      </c>
      <c r="C15" s="45"/>
    </row>
    <row r="16" spans="1:3" ht="142" customHeight="1" thickBot="1" x14ac:dyDescent="0.4">
      <c r="A16" s="39"/>
      <c r="B16" s="40"/>
      <c r="C16" s="43" t="str">
        <f>HYPERLINK("#'Satisfaction Survey'!A4", "Return to Satisfaction Survey")</f>
        <v>Return to Satisfaction Survey</v>
      </c>
    </row>
    <row r="17" x14ac:dyDescent="0.35"/>
  </sheetData>
  <sheetProtection algorithmName="SHA-512" hashValue="+dwXRcfQKOLHlKrP+cuhRyEsVB5wqPZl/8zJVEXbBR64yLKek6WlcCgduiV5btCusQe433yPgZir88tLvlPNUQ==" saltValue="XC9KBRu86Cihl5804fuPYQ==" spinCount="100000" sheet="1" formatColumns="0" formatRows="0"/>
  <mergeCells count="1">
    <mergeCell ref="A3:C3"/>
  </mergeCells>
  <conditionalFormatting sqref="C7">
    <cfRule type="containsText" dxfId="2" priority="1" operator="containsText" text="Proceed">
      <formula>NOT(ISERROR(SEARCH("Proceed",C7)))</formula>
    </cfRule>
    <cfRule type="containsText" dxfId="1"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T29"/>
  <sheetViews>
    <sheetView workbookViewId="0">
      <selection activeCell="C15" sqref="C15"/>
    </sheetView>
  </sheetViews>
  <sheetFormatPr defaultRowHeight="14.5" x14ac:dyDescent="0.35"/>
  <cols>
    <col min="2" max="2" width="45.54296875" bestFit="1" customWidth="1"/>
    <col min="3" max="3" width="13.1796875" bestFit="1" customWidth="1"/>
  </cols>
  <sheetData>
    <row r="1" spans="1:19" x14ac:dyDescent="0.35">
      <c r="A1" t="s">
        <v>44</v>
      </c>
      <c r="E1" t="s">
        <v>45</v>
      </c>
      <c r="H1" t="s">
        <v>46</v>
      </c>
      <c r="M1" t="s">
        <v>40</v>
      </c>
    </row>
    <row r="2" spans="1:19" x14ac:dyDescent="0.35">
      <c r="A2" t="s">
        <v>47</v>
      </c>
      <c r="B2" s="14">
        <f>COUNTIF('General Assessment'!D12:D17,"Yes")/B6+COUNTIF('General Assessment'!D12:D17,"No")/B6</f>
        <v>0</v>
      </c>
      <c r="E2" t="s">
        <v>48</v>
      </c>
      <c r="F2" s="15">
        <f>B13</f>
        <v>0</v>
      </c>
      <c r="H2" t="s">
        <v>48</v>
      </c>
      <c r="I2" s="14">
        <f>J2/5</f>
        <v>0</v>
      </c>
      <c r="J2">
        <f>'Satisfaction Survey'!B18</f>
        <v>0</v>
      </c>
      <c r="M2" t="s">
        <v>48</v>
      </c>
      <c r="N2" s="14">
        <f>SUM(B2,F2,I2)/3</f>
        <v>0</v>
      </c>
    </row>
    <row r="3" spans="1:19" x14ac:dyDescent="0.35">
      <c r="A3" t="s">
        <v>49</v>
      </c>
      <c r="B3" s="15">
        <f>100%-B2</f>
        <v>1</v>
      </c>
      <c r="E3" t="s">
        <v>49</v>
      </c>
      <c r="F3" s="15">
        <f t="shared" ref="F3:F5" si="0">B14</f>
        <v>1</v>
      </c>
      <c r="H3" t="s">
        <v>50</v>
      </c>
      <c r="I3" s="14">
        <f>1-I2</f>
        <v>1</v>
      </c>
      <c r="J3">
        <f>5-J2</f>
        <v>5</v>
      </c>
      <c r="M3" t="s">
        <v>49</v>
      </c>
      <c r="N3" s="14">
        <f>SUM(B3,F3,I3)/3</f>
        <v>1</v>
      </c>
    </row>
    <row r="4" spans="1:19" x14ac:dyDescent="0.35">
      <c r="A4" t="s">
        <v>29</v>
      </c>
      <c r="B4" s="14">
        <f>COUNTIF('General Assessment'!D15:D17,"Yes")/B6</f>
        <v>0</v>
      </c>
      <c r="E4" t="s">
        <v>29</v>
      </c>
      <c r="F4" s="15">
        <f t="shared" si="0"/>
        <v>0</v>
      </c>
      <c r="H4" t="s">
        <v>29</v>
      </c>
    </row>
    <row r="5" spans="1:19" x14ac:dyDescent="0.35">
      <c r="A5" t="s">
        <v>24</v>
      </c>
      <c r="B5" s="14">
        <f>COUNTIF('General Assessment'!D15:D17,"No")/B6</f>
        <v>0</v>
      </c>
      <c r="E5" t="s">
        <v>24</v>
      </c>
      <c r="F5" s="15">
        <f t="shared" si="0"/>
        <v>0</v>
      </c>
      <c r="H5" t="s">
        <v>24</v>
      </c>
    </row>
    <row r="6" spans="1:19" x14ac:dyDescent="0.35">
      <c r="A6" t="s">
        <v>51</v>
      </c>
      <c r="B6">
        <f>COUNTIF('General Assessment'!A12:A22, "&lt;&gt;")</f>
        <v>6</v>
      </c>
    </row>
    <row r="7" spans="1:19" x14ac:dyDescent="0.35">
      <c r="S7" t="s">
        <v>52</v>
      </c>
    </row>
    <row r="9" spans="1:19" x14ac:dyDescent="0.35">
      <c r="A9" t="s">
        <v>53</v>
      </c>
    </row>
    <row r="11" spans="1:19" x14ac:dyDescent="0.35">
      <c r="A11" t="s">
        <v>45</v>
      </c>
    </row>
    <row r="12" spans="1:19" x14ac:dyDescent="0.35">
      <c r="B12" t="s">
        <v>45</v>
      </c>
      <c r="C12" s="67">
        <v>1</v>
      </c>
      <c r="D12" s="67">
        <v>2</v>
      </c>
      <c r="E12" s="67">
        <v>3</v>
      </c>
      <c r="F12" s="67">
        <v>4</v>
      </c>
      <c r="G12" s="67">
        <v>5</v>
      </c>
      <c r="H12" s="67">
        <v>6</v>
      </c>
      <c r="I12" s="67">
        <v>7</v>
      </c>
      <c r="J12" s="67">
        <v>8</v>
      </c>
      <c r="K12" s="67">
        <v>9</v>
      </c>
      <c r="L12" s="67">
        <v>10</v>
      </c>
      <c r="M12" s="67">
        <v>11</v>
      </c>
      <c r="N12" s="67">
        <v>12</v>
      </c>
      <c r="O12" s="67">
        <v>13</v>
      </c>
      <c r="P12" s="67">
        <v>14</v>
      </c>
      <c r="Q12" s="67">
        <v>15</v>
      </c>
      <c r="R12" s="67">
        <v>16</v>
      </c>
      <c r="S12" s="67">
        <v>17</v>
      </c>
    </row>
    <row r="13" spans="1:19" x14ac:dyDescent="0.35">
      <c r="A13" t="s">
        <v>48</v>
      </c>
      <c r="B13" s="14" cm="1">
        <f t="array" ref="B13">IFERROR(INDEX(C13:R13, MATCH(TRUE, C13:R13&gt;0, 0)), 0)</f>
        <v>0</v>
      </c>
      <c r="C13" s="48">
        <f>SUM(C15:C16)</f>
        <v>0</v>
      </c>
      <c r="D13" s="48" t="e">
        <f t="shared" ref="D13:R13" si="1">SUM(D15:D16)</f>
        <v>#DIV/0!</v>
      </c>
      <c r="E13" s="48" t="e">
        <f t="shared" si="1"/>
        <v>#DIV/0!</v>
      </c>
      <c r="F13" s="48" t="e">
        <f t="shared" si="1"/>
        <v>#DIV/0!</v>
      </c>
      <c r="G13" s="48" t="e">
        <f t="shared" si="1"/>
        <v>#DIV/0!</v>
      </c>
      <c r="H13" s="48" t="e">
        <f t="shared" si="1"/>
        <v>#DIV/0!</v>
      </c>
      <c r="I13" s="48" t="e">
        <f t="shared" si="1"/>
        <v>#DIV/0!</v>
      </c>
      <c r="J13" s="48" t="e">
        <f t="shared" si="1"/>
        <v>#DIV/0!</v>
      </c>
      <c r="K13" s="48" t="e">
        <f t="shared" si="1"/>
        <v>#DIV/0!</v>
      </c>
      <c r="L13" s="48" t="e">
        <f t="shared" si="1"/>
        <v>#DIV/0!</v>
      </c>
      <c r="M13" s="48" t="e">
        <f t="shared" si="1"/>
        <v>#DIV/0!</v>
      </c>
      <c r="N13" s="48" t="e">
        <f t="shared" si="1"/>
        <v>#DIV/0!</v>
      </c>
      <c r="O13" s="48" t="e">
        <f t="shared" si="1"/>
        <v>#DIV/0!</v>
      </c>
      <c r="P13" s="48" t="e">
        <f t="shared" si="1"/>
        <v>#DIV/0!</v>
      </c>
      <c r="Q13" s="48" t="e">
        <f t="shared" si="1"/>
        <v>#DIV/0!</v>
      </c>
      <c r="R13" s="48" t="e">
        <f t="shared" si="1"/>
        <v>#DIV/0!</v>
      </c>
    </row>
    <row r="14" spans="1:19" x14ac:dyDescent="0.35">
      <c r="A14" t="s">
        <v>49</v>
      </c>
      <c r="B14" s="15">
        <f>100%-B13</f>
        <v>1</v>
      </c>
      <c r="C14" s="15">
        <f>100%-C13</f>
        <v>1</v>
      </c>
      <c r="D14" s="15" t="e">
        <f t="shared" ref="D14:R14" si="2">100%-D13</f>
        <v>#DIV/0!</v>
      </c>
      <c r="E14" s="15" t="e">
        <f t="shared" si="2"/>
        <v>#DIV/0!</v>
      </c>
      <c r="F14" s="15" t="e">
        <f t="shared" si="2"/>
        <v>#DIV/0!</v>
      </c>
      <c r="G14" s="15" t="e">
        <f t="shared" si="2"/>
        <v>#DIV/0!</v>
      </c>
      <c r="H14" s="15" t="e">
        <f t="shared" si="2"/>
        <v>#DIV/0!</v>
      </c>
      <c r="I14" s="15" t="e">
        <f t="shared" si="2"/>
        <v>#DIV/0!</v>
      </c>
      <c r="J14" s="15" t="e">
        <f t="shared" si="2"/>
        <v>#DIV/0!</v>
      </c>
      <c r="K14" s="15" t="e">
        <f t="shared" si="2"/>
        <v>#DIV/0!</v>
      </c>
      <c r="L14" s="15" t="e">
        <f t="shared" si="2"/>
        <v>#DIV/0!</v>
      </c>
      <c r="M14" s="15" t="e">
        <f t="shared" si="2"/>
        <v>#DIV/0!</v>
      </c>
      <c r="N14" s="15" t="e">
        <f t="shared" si="2"/>
        <v>#DIV/0!</v>
      </c>
      <c r="O14" s="15" t="e">
        <f t="shared" si="2"/>
        <v>#DIV/0!</v>
      </c>
      <c r="P14" s="15" t="e">
        <f t="shared" si="2"/>
        <v>#DIV/0!</v>
      </c>
      <c r="Q14" s="15" t="e">
        <f t="shared" si="2"/>
        <v>#DIV/0!</v>
      </c>
      <c r="R14" s="15" t="e">
        <f t="shared" si="2"/>
        <v>#DIV/0!</v>
      </c>
    </row>
    <row r="15" spans="1:19" x14ac:dyDescent="0.35">
      <c r="A15" t="s">
        <v>29</v>
      </c>
      <c r="B15" s="14">
        <f>HLOOKUP(B13,C13:R16,3)</f>
        <v>0</v>
      </c>
      <c r="C15" s="14">
        <f>COUNTIFS('Solution Category Requirements'!$A$17:$A$318,"&gt;"&amp;C12,'Solution Category Requirements'!$A$17:$A$318,"&lt;"&amp;D12,'Solution Category Requirements'!$D$17:$D$318,"Yes")/C17</f>
        <v>0</v>
      </c>
      <c r="D15" s="14" t="e">
        <f>COUNTIFS('Solution Category Requirements'!$A$17:$A$318,"&gt;"&amp;D12,'Solution Category Requirements'!$A$17:$A$318,"&lt;"&amp;E12,'Solution Category Requirements'!$D$17:$D$318,"Yes")/D17</f>
        <v>#DIV/0!</v>
      </c>
      <c r="E15" s="14" t="e">
        <f>COUNTIFS('Solution Category Requirements'!$A$17:$A$318,"&gt;"&amp;E12,'Solution Category Requirements'!$A$17:$A$318,"&lt;"&amp;F12,'Solution Category Requirements'!$D$17:$D$318,"Yes")/E17</f>
        <v>#DIV/0!</v>
      </c>
      <c r="F15" s="14" t="e">
        <f>COUNTIFS('Solution Category Requirements'!$A$17:$A$318,"&gt;"&amp;F12,'Solution Category Requirements'!$A$17:$A$318,"&lt;"&amp;G12,'Solution Category Requirements'!$D$17:$D$318,"Yes")/F17</f>
        <v>#DIV/0!</v>
      </c>
      <c r="G15" s="14" t="e">
        <f>COUNTIFS('Solution Category Requirements'!$A$17:$A$318,"&gt;"&amp;G12,'Solution Category Requirements'!$A$17:$A$318,"&lt;"&amp;H12,'Solution Category Requirements'!$D$17:$D$318,"Yes")/G17</f>
        <v>#DIV/0!</v>
      </c>
      <c r="H15" s="14" t="e">
        <f>COUNTIFS('Solution Category Requirements'!$A$17:$A$318,"&gt;"&amp;H12,'Solution Category Requirements'!$A$17:$A$318,"&lt;"&amp;I12,'Solution Category Requirements'!$D$17:$D$318,"Yes")/H17</f>
        <v>#DIV/0!</v>
      </c>
      <c r="I15" s="14" t="e">
        <f>COUNTIFS('Solution Category Requirements'!$A$17:$A$318,"&gt;"&amp;I12,'Solution Category Requirements'!$A$17:$A$318,"&lt;"&amp;J12,'Solution Category Requirements'!$D$17:$D$318,"Yes")/I17</f>
        <v>#DIV/0!</v>
      </c>
      <c r="J15" s="14" t="e">
        <f>COUNTIFS('Solution Category Requirements'!$A$17:$A$318,"&gt;"&amp;J12,'Solution Category Requirements'!$A$17:$A$318,"&lt;"&amp;K12,'Solution Category Requirements'!$D$17:$D$318,"Yes")/J17</f>
        <v>#DIV/0!</v>
      </c>
      <c r="K15" s="14" t="e">
        <f>COUNTIFS('Solution Category Requirements'!$A$17:$A$318,"&gt;"&amp;K12,'Solution Category Requirements'!$A$17:$A$318,"&lt;"&amp;L12,'Solution Category Requirements'!$D$17:$D$318,"Yes")/K17</f>
        <v>#DIV/0!</v>
      </c>
      <c r="L15" s="14" t="e">
        <f>COUNTIFS('Solution Category Requirements'!$A$17:$A$318,"&gt;"&amp;L12,'Solution Category Requirements'!$A$17:$A$318,"&lt;"&amp;M12,'Solution Category Requirements'!$D$17:$D$318,"Yes")/L17</f>
        <v>#DIV/0!</v>
      </c>
      <c r="M15" s="14" t="e">
        <f>COUNTIFS('Solution Category Requirements'!$A$17:$A$318,"&gt;"&amp;M12,'Solution Category Requirements'!$A$17:$A$318,"&lt;"&amp;N12,'Solution Category Requirements'!$D$17:$D$318,"Yes")/M17</f>
        <v>#DIV/0!</v>
      </c>
      <c r="N15" s="14" t="e">
        <f>COUNTIFS('Solution Category Requirements'!$A$17:$A$318,"&gt;"&amp;N12,'Solution Category Requirements'!$A$17:$A$318,"&lt;"&amp;O12,'Solution Category Requirements'!$D$17:$D$318,"Yes")/N17</f>
        <v>#DIV/0!</v>
      </c>
      <c r="O15" s="14" t="e">
        <f>COUNTIFS('Solution Category Requirements'!$A$17:$A$318,"&gt;"&amp;O12,'Solution Category Requirements'!$A$17:$A$318,"&lt;"&amp;P12,'Solution Category Requirements'!$D$17:$D$318,"Yes")/O17</f>
        <v>#DIV/0!</v>
      </c>
      <c r="P15" s="14" t="e">
        <f>COUNTIFS('Solution Category Requirements'!$A$17:$A$318,"&gt;"&amp;P12,'Solution Category Requirements'!$A$17:$A$318,"&lt;"&amp;Q12,'Solution Category Requirements'!$D$17:$D$318,"Yes")/P17</f>
        <v>#DIV/0!</v>
      </c>
      <c r="Q15" s="14" t="e">
        <f>COUNTIFS('Solution Category Requirements'!$A$17:$A$318,"&gt;"&amp;Q12,'Solution Category Requirements'!$A$17:$A$318,"&lt;"&amp;R12,'Solution Category Requirements'!$D$17:$D$318,"Yes")/Q17</f>
        <v>#DIV/0!</v>
      </c>
      <c r="R15" s="14" t="e">
        <f>COUNTIFS('Solution Category Requirements'!$A$17:$A$318,"&gt;"&amp;R12,'Solution Category Requirements'!$A$17:$A$318,"&lt;"&amp;S12,'Solution Category Requirements'!$D$17:$D$318,"Yes")/R17</f>
        <v>#DIV/0!</v>
      </c>
    </row>
    <row r="16" spans="1:19" x14ac:dyDescent="0.35">
      <c r="A16" t="s">
        <v>24</v>
      </c>
      <c r="B16" s="14">
        <f>HLOOKUP(B13,C13:R16,4)</f>
        <v>0</v>
      </c>
      <c r="C16" s="14">
        <f>COUNTIFS('Solution Category Requirements'!$A$17:$A$318,"&gt;"&amp;C12,'Solution Category Requirements'!$A$17:$A$318,"&lt;"&amp;D12,'Solution Category Requirements'!$D$17:$D$318,"No")/C17</f>
        <v>0</v>
      </c>
      <c r="D16" s="14" t="e">
        <f>COUNTIFS('Solution Category Requirements'!$A$17:$A$318,"&gt;"&amp;D12,'Solution Category Requirements'!$A$17:$A$318,"&lt;"&amp;E12,'Solution Category Requirements'!$D$17:$D$318,"No")/D17</f>
        <v>#DIV/0!</v>
      </c>
      <c r="E16" s="14" t="e">
        <f>COUNTIFS('Solution Category Requirements'!$A$17:$A$318,"&gt;"&amp;E12,'Solution Category Requirements'!$A$17:$A$318,"&lt;"&amp;F12,'Solution Category Requirements'!$D$17:$D$318,"No")/E17</f>
        <v>#DIV/0!</v>
      </c>
      <c r="F16" s="14" t="e">
        <f>COUNTIFS('Solution Category Requirements'!$A$17:$A$318,"&gt;"&amp;F12,'Solution Category Requirements'!$A$17:$A$318,"&lt;"&amp;G12,'Solution Category Requirements'!$D$17:$D$318,"No")/F17</f>
        <v>#DIV/0!</v>
      </c>
      <c r="G16" s="14" t="e">
        <f>COUNTIFS('Solution Category Requirements'!$A$17:$A$318,"&gt;"&amp;G12,'Solution Category Requirements'!$A$17:$A$318,"&lt;"&amp;H12,'Solution Category Requirements'!$D$17:$D$318,"No")/G17</f>
        <v>#DIV/0!</v>
      </c>
      <c r="H16" s="14" t="e">
        <f>COUNTIFS('Solution Category Requirements'!$A$17:$A$318,"&gt;"&amp;H12,'Solution Category Requirements'!$A$17:$A$318,"&lt;"&amp;I12,'Solution Category Requirements'!$D$17:$D$318,"No")/H17</f>
        <v>#DIV/0!</v>
      </c>
      <c r="I16" s="14" t="e">
        <f>COUNTIFS('Solution Category Requirements'!$A$17:$A$318,"&gt;"&amp;I12,'Solution Category Requirements'!$A$17:$A$318,"&lt;"&amp;J12,'Solution Category Requirements'!$D$17:$D$318,"No")/I17</f>
        <v>#DIV/0!</v>
      </c>
      <c r="J16" s="14" t="e">
        <f>COUNTIFS('Solution Category Requirements'!$A$17:$A$318,"&gt;"&amp;J12,'Solution Category Requirements'!$A$17:$A$318,"&lt;"&amp;K12,'Solution Category Requirements'!$D$17:$D$318,"No")/J17</f>
        <v>#DIV/0!</v>
      </c>
      <c r="K16" s="14" t="e">
        <f>COUNTIFS('Solution Category Requirements'!$A$17:$A$318,"&gt;"&amp;K12,'Solution Category Requirements'!$A$17:$A$318,"&lt;"&amp;L12,'Solution Category Requirements'!$D$17:$D$318,"No")/K17</f>
        <v>#DIV/0!</v>
      </c>
      <c r="L16" s="14" t="e">
        <f>COUNTIFS('Solution Category Requirements'!$A$17:$A$318,"&gt;"&amp;L12,'Solution Category Requirements'!$A$17:$A$318,"&lt;"&amp;M12,'Solution Category Requirements'!$D$17:$D$318,"No")/L17</f>
        <v>#DIV/0!</v>
      </c>
      <c r="M16" s="14" t="e">
        <f>COUNTIFS('Solution Category Requirements'!$A$17:$A$318,"&gt;"&amp;M12,'Solution Category Requirements'!$A$17:$A$318,"&lt;"&amp;N12,'Solution Category Requirements'!$D$17:$D$318,"No")/M17</f>
        <v>#DIV/0!</v>
      </c>
      <c r="N16" s="14" t="e">
        <f>COUNTIFS('Solution Category Requirements'!$A$17:$A$318,"&gt;"&amp;N12,'Solution Category Requirements'!$A$17:$A$318,"&lt;"&amp;O12,'Solution Category Requirements'!$D$17:$D$318,"No")/N17</f>
        <v>#DIV/0!</v>
      </c>
      <c r="O16" s="14" t="e">
        <f>COUNTIFS('Solution Category Requirements'!$A$17:$A$318,"&gt;"&amp;O12,'Solution Category Requirements'!$A$17:$A$318,"&lt;"&amp;P12,'Solution Category Requirements'!$D$17:$D$318,"No")/O17</f>
        <v>#DIV/0!</v>
      </c>
      <c r="P16" s="14" t="e">
        <f>COUNTIFS('Solution Category Requirements'!$A$17:$A$318,"&gt;"&amp;P12,'Solution Category Requirements'!$A$17:$A$318,"&lt;"&amp;Q12,'Solution Category Requirements'!$D$17:$D$318,"No")/P17</f>
        <v>#DIV/0!</v>
      </c>
      <c r="Q16" s="14" t="e">
        <f>COUNTIFS('Solution Category Requirements'!$A$17:$A$318,"&gt;"&amp;Q12,'Solution Category Requirements'!$A$17:$A$318,"&lt;"&amp;R12,'Solution Category Requirements'!$D$17:$D$318,"No")/Q17</f>
        <v>#DIV/0!</v>
      </c>
      <c r="R16" s="14" t="e">
        <f>COUNTIFS('Solution Category Requirements'!$A$17:$A$318,"&gt;"&amp;R12,'Solution Category Requirements'!$A$17:$A$318,"&lt;"&amp;S12,'Solution Category Requirements'!$D$17:$D$318,"No")/R17</f>
        <v>#DIV/0!</v>
      </c>
    </row>
    <row r="17" spans="1:20" x14ac:dyDescent="0.35">
      <c r="A17" t="s">
        <v>54</v>
      </c>
      <c r="B17" s="14"/>
      <c r="C17" s="49">
        <f>COUNTIFS('Solution Category Requirements'!$A$18:$A$145,"&gt;"&amp;C12,'Solution Category Requirements'!$A$18:$A$145,"&lt;"&amp;D12)</f>
        <v>17</v>
      </c>
      <c r="D17" s="49">
        <f>COUNTIFS('Solution Category Requirements'!$A$18:$A$145,"&gt;"&amp;D12,'Solution Category Requirements'!$A$18:$A$145,"&lt;"&amp;E12)</f>
        <v>0</v>
      </c>
      <c r="E17" s="49">
        <f>COUNTIFS('Solution Category Requirements'!$A$18:$A$145,"&gt;"&amp;E12,'Solution Category Requirements'!$A$18:$A$145,"&lt;"&amp;F12)</f>
        <v>0</v>
      </c>
      <c r="F17" s="49">
        <f>COUNTIFS('Solution Category Requirements'!$A$18:$A$145,"&gt;"&amp;F12,'Solution Category Requirements'!$A$18:$A$145,"&lt;"&amp;G12)</f>
        <v>0</v>
      </c>
      <c r="G17" s="49">
        <f>COUNTIFS('Solution Category Requirements'!$A$18:$A$145,"&gt;"&amp;G12,'Solution Category Requirements'!$A$18:$A$145,"&lt;"&amp;H12)</f>
        <v>0</v>
      </c>
      <c r="H17" s="49">
        <f>COUNTIFS('Solution Category Requirements'!$A$18:$A$145,"&gt;"&amp;H12,'Solution Category Requirements'!$A$18:$A$145,"&lt;"&amp;I12)</f>
        <v>0</v>
      </c>
      <c r="I17" s="49">
        <f>COUNTIFS('Solution Category Requirements'!$A$18:$A$145,"&gt;"&amp;I12,'Solution Category Requirements'!$A$18:$A$145,"&lt;"&amp;J12)</f>
        <v>0</v>
      </c>
      <c r="J17" s="49">
        <f>COUNTIFS('Solution Category Requirements'!$A$18:$A$145,"&gt;"&amp;J12,'Solution Category Requirements'!$A$18:$A$145,"&lt;"&amp;K12)</f>
        <v>0</v>
      </c>
      <c r="K17" s="49">
        <f>COUNTIFS('Solution Category Requirements'!$A$18:$A$145,"&gt;"&amp;K12,'Solution Category Requirements'!$A$18:$A$145,"&lt;"&amp;L12)</f>
        <v>0</v>
      </c>
      <c r="L17" s="49">
        <f>COUNTIFS('Solution Category Requirements'!$A$18:$A$145,"&gt;"&amp;L12,'Solution Category Requirements'!$A$18:$A$145,"&lt;"&amp;M12)</f>
        <v>0</v>
      </c>
      <c r="M17" s="49">
        <f>COUNTIFS('Solution Category Requirements'!$A$18:$A$145,"&gt;"&amp;M12,'Solution Category Requirements'!$A$18:$A$145,"&lt;"&amp;N12)</f>
        <v>0</v>
      </c>
      <c r="N17" s="49">
        <f>COUNTIFS('Solution Category Requirements'!$A$18:$A$145,"&gt;"&amp;N12,'Solution Category Requirements'!$A$18:$A$145,"&lt;"&amp;O12)</f>
        <v>0</v>
      </c>
      <c r="O17" s="49">
        <f>COUNTIFS('Solution Category Requirements'!$A$18:$A$145,"&gt;"&amp;O12,'Solution Category Requirements'!$A$18:$A$145,"&lt;"&amp;P12)</f>
        <v>0</v>
      </c>
      <c r="P17" s="49">
        <f>COUNTIFS('Solution Category Requirements'!$A$18:$A$145,"&gt;"&amp;P12,'Solution Category Requirements'!$A$18:$A$145,"&lt;"&amp;Q12)</f>
        <v>0</v>
      </c>
      <c r="Q17" s="49">
        <f>COUNTIFS('Solution Category Requirements'!$A$18:$A$145,"&gt;"&amp;Q12,'Solution Category Requirements'!$A$18:$A$145,"&lt;"&amp;R12)</f>
        <v>0</v>
      </c>
      <c r="R17" s="49">
        <f>COUNTIFS('Solution Category Requirements'!$A$18:$A$145,"&gt;"&amp;R12,'Solution Category Requirements'!$A$18:$A$145,"&lt;"&amp;S12)</f>
        <v>0</v>
      </c>
    </row>
    <row r="19" spans="1:20" x14ac:dyDescent="0.35">
      <c r="A19" t="s">
        <v>55</v>
      </c>
      <c r="C19" s="73" t="e">
        <f>MATCH(D12,'Solution Category Requirements'!$A$16:$A$145,0)-MATCH(C12,'Solution Category Requirements'!$A$16:$A$145,0)-1</f>
        <v>#N/A</v>
      </c>
      <c r="D19" s="73" t="e">
        <f>MATCH(E12,'Solution Category Requirements'!$A$16:$A$145,0)-MATCH(D12,'Solution Category Requirements'!$A$16:$A$145,0)-1</f>
        <v>#N/A</v>
      </c>
      <c r="E19" s="73" t="e">
        <f>MATCH(F12,'Solution Category Requirements'!$A$16:$A$145,0)-MATCH(E12,'Solution Category Requirements'!$A$16:$A$145,0)-1</f>
        <v>#N/A</v>
      </c>
      <c r="F19" s="73" t="e">
        <f>MATCH(G12,'Solution Category Requirements'!$A$16:$A$145,0)-MATCH(F12,'Solution Category Requirements'!$A$16:$A$145,0)-1</f>
        <v>#N/A</v>
      </c>
      <c r="G19" s="73" t="e">
        <f>MATCH(H12,'Solution Category Requirements'!$A$16:$A$145,0)-MATCH(G12,'Solution Category Requirements'!$A$16:$A$145,0)-1</f>
        <v>#N/A</v>
      </c>
      <c r="H19" s="73" t="e">
        <f>MATCH(I12,'Solution Category Requirements'!$A$16:$A$145,0)-MATCH(H12,'Solution Category Requirements'!$A$16:$A$145,0)-1</f>
        <v>#N/A</v>
      </c>
      <c r="I19" s="73" t="e">
        <f>MATCH(J12,'Solution Category Requirements'!$A$16:$A$145,0)-MATCH(I12,'Solution Category Requirements'!$A$16:$A$145,0)-1</f>
        <v>#N/A</v>
      </c>
      <c r="J19" s="73" t="e">
        <f>MATCH(K12,'Solution Category Requirements'!$A$16:$A$145,0)-MATCH(J12,'Solution Category Requirements'!$A$16:$A$145,0)-1</f>
        <v>#N/A</v>
      </c>
      <c r="K19" s="73" t="e">
        <f>MATCH(L12,'Solution Category Requirements'!$A$16:$A$145,0)-MATCH(K12,'Solution Category Requirements'!$A$16:$A$145,0)-1</f>
        <v>#N/A</v>
      </c>
      <c r="L19" s="73" t="e">
        <f>MATCH(M12,'Solution Category Requirements'!$A$16:$A$145,0)-MATCH(L12,'Solution Category Requirements'!$A$16:$A$145,0)-1</f>
        <v>#N/A</v>
      </c>
      <c r="M19" s="73" t="e">
        <f>MATCH(N12,'Solution Category Requirements'!$A$16:$A$145,0)-MATCH(M12,'Solution Category Requirements'!$A$16:$A$145,0)-1</f>
        <v>#N/A</v>
      </c>
      <c r="N19" s="73" t="e">
        <f>MATCH(O12,'Solution Category Requirements'!$A$16:$A$145,0)-MATCH(N12,'Solution Category Requirements'!$A$16:$A$145,0)-1</f>
        <v>#N/A</v>
      </c>
      <c r="O19" s="73" t="e">
        <f>MATCH(P12,'Solution Category Requirements'!$A$16:$A$145,0)-MATCH(O12,'Solution Category Requirements'!$A$16:$A$145,0)-1</f>
        <v>#N/A</v>
      </c>
      <c r="P19" s="73" t="e">
        <f>MATCH(Q12,'Solution Category Requirements'!$A$16:$A$145,0)-MATCH(P12,'Solution Category Requirements'!$A$16:$A$145,0)-1</f>
        <v>#N/A</v>
      </c>
      <c r="Q19" s="73" t="e">
        <f>MATCH(R12,'Solution Category Requirements'!$A$16:$A$145,0)-MATCH(Q12,'Solution Category Requirements'!$A$16:$A$145,0)-1</f>
        <v>#N/A</v>
      </c>
      <c r="R19" s="73" t="e">
        <f>MATCH(S12,'Solution Category Requirements'!$A$16:$A$145,0)-MATCH(R12,'Solution Category Requirements'!$A$16:$A$145,0)-1</f>
        <v>#N/A</v>
      </c>
      <c r="T19" t="s">
        <v>56</v>
      </c>
    </row>
    <row r="20" spans="1:20" x14ac:dyDescent="0.35">
      <c r="T20" t="s">
        <v>57</v>
      </c>
    </row>
    <row r="21" spans="1:20" x14ac:dyDescent="0.35">
      <c r="A21" t="s">
        <v>58</v>
      </c>
    </row>
    <row r="22" spans="1:20" x14ac:dyDescent="0.35">
      <c r="B22" t="s">
        <v>5</v>
      </c>
      <c r="C22" t="s">
        <v>59</v>
      </c>
      <c r="D22" t="s">
        <v>60</v>
      </c>
      <c r="E22" t="s">
        <v>61</v>
      </c>
    </row>
    <row r="23" spans="1:20" x14ac:dyDescent="0.35">
      <c r="A23" t="s">
        <v>62</v>
      </c>
      <c r="B23">
        <f>'General Assessment'!A7</f>
        <v>0</v>
      </c>
      <c r="C23">
        <f>'Solution Category Requirements'!A10</f>
        <v>0</v>
      </c>
    </row>
    <row r="24" spans="1:20" x14ac:dyDescent="0.35">
      <c r="A24" t="s">
        <v>63</v>
      </c>
      <c r="B24">
        <f>'General Assessment'!A8</f>
        <v>0</v>
      </c>
      <c r="C24">
        <f>'Solution Category Requirements'!A11</f>
        <v>0</v>
      </c>
      <c r="D24">
        <f>J3</f>
        <v>5</v>
      </c>
    </row>
    <row r="25" spans="1:20" x14ac:dyDescent="0.35">
      <c r="A25" t="s">
        <v>61</v>
      </c>
      <c r="B25">
        <f>SUM(B23:B24)</f>
        <v>0</v>
      </c>
      <c r="C25">
        <f>SUM(C23:C24)</f>
        <v>0</v>
      </c>
      <c r="D25">
        <f>SUM(D23:D24)</f>
        <v>5</v>
      </c>
      <c r="E25">
        <f>SUM(B25:D25)</f>
        <v>5</v>
      </c>
    </row>
    <row r="29" spans="1:20" x14ac:dyDescent="0.35">
      <c r="A29" s="24" t="str">
        <f>IF(AND(N2=100%,E25=0),"Proceed","Do not submit")</f>
        <v>Do not submit</v>
      </c>
    </row>
  </sheetData>
  <conditionalFormatting sqref="C19:R19">
    <cfRule type="expression" dxfId="0"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F6"/>
  <sheetViews>
    <sheetView workbookViewId="0">
      <selection activeCell="A3" sqref="A3:C3"/>
    </sheetView>
  </sheetViews>
  <sheetFormatPr defaultRowHeight="14.5" x14ac:dyDescent="0.35"/>
  <cols>
    <col min="1" max="1" width="55.453125" bestFit="1" customWidth="1"/>
    <col min="2" max="2" width="36.81640625" customWidth="1"/>
    <col min="3" max="3" width="33" customWidth="1"/>
  </cols>
  <sheetData>
    <row r="1" spans="1:6" x14ac:dyDescent="0.35">
      <c r="A1" s="34" t="s">
        <v>64</v>
      </c>
      <c r="F1">
        <v>0</v>
      </c>
    </row>
    <row r="2" spans="1:6" x14ac:dyDescent="0.35">
      <c r="F2">
        <v>1</v>
      </c>
    </row>
    <row r="3" spans="1:6" x14ac:dyDescent="0.35">
      <c r="A3" t="s">
        <v>74</v>
      </c>
      <c r="B3" t="s">
        <v>68</v>
      </c>
      <c r="C3" t="s">
        <v>69</v>
      </c>
      <c r="F3">
        <v>2</v>
      </c>
    </row>
    <row r="4" spans="1:6" x14ac:dyDescent="0.35">
      <c r="A4" t="s">
        <v>75</v>
      </c>
      <c r="B4" t="s">
        <v>65</v>
      </c>
      <c r="C4" t="s">
        <v>66</v>
      </c>
      <c r="D4" t="s">
        <v>70</v>
      </c>
      <c r="F4">
        <v>3</v>
      </c>
    </row>
    <row r="5" spans="1:6" x14ac:dyDescent="0.35">
      <c r="A5" t="s">
        <v>76</v>
      </c>
      <c r="B5" t="s">
        <v>77</v>
      </c>
      <c r="C5" t="s">
        <v>67</v>
      </c>
      <c r="F5">
        <v>4</v>
      </c>
    </row>
    <row r="6" spans="1:6" x14ac:dyDescent="0.35">
      <c r="A6" t="str">
        <f>SUBSTITUTE(TRIM('General Assessment'!$E$12), " ", "%20")</f>
        <v>&lt;Enter%20your%20company%20UEN&gt;</v>
      </c>
      <c r="B6" t="str">
        <f>SUBSTITUTE(TRIM('General Assessment'!$E$13), " ", "%20")</f>
        <v>&lt;Enter%20your%20company%20name&gt;</v>
      </c>
      <c r="C6" t="str">
        <f>SUBSTITUTE(TRIM('General Assessment'!$E$14), " ", "%20")</f>
        <v>&lt;Enter%20solution%20name&gt;</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c r="F6">
        <v>5</v>
      </c>
    </row>
  </sheetData>
  <hyperlinks>
    <hyperlink ref="A1" r:id="rId1" xr:uid="{61177776-E00B-4F58-9A8A-525E270D3E2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3"/>
  <sheetViews>
    <sheetView workbookViewId="0">
      <selection activeCell="A3" sqref="A3:C3"/>
    </sheetView>
  </sheetViews>
  <sheetFormatPr defaultColWidth="9.1796875" defaultRowHeight="14.5" x14ac:dyDescent="0.35"/>
  <cols>
    <col min="1" max="1" width="14.54296875" style="1" customWidth="1"/>
    <col min="2" max="16384" width="9.1796875" style="1"/>
  </cols>
  <sheetData>
    <row r="1" spans="1:1" x14ac:dyDescent="0.35">
      <c r="A1" s="1" t="s">
        <v>71</v>
      </c>
    </row>
    <row r="2" spans="1:1" x14ac:dyDescent="0.35">
      <c r="A2" s="1" t="s">
        <v>29</v>
      </c>
    </row>
    <row r="3" spans="1:1" x14ac:dyDescent="0.35">
      <c r="A3" s="1" t="s">
        <v>24</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8E3C53-CAF0-4CF2-883F-A72559BCCC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bccd0-021a-467f-a5da-ec7dfa5bc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93BB2C-9572-4052-B0A1-88BE5C0BA4EF}">
  <ds:schemaRefs>
    <ds:schemaRef ds:uri="http://schemas.microsoft.com/office/2006/metadata/properties"/>
    <ds:schemaRef ds:uri="http://purl.org/dc/terms/"/>
    <ds:schemaRef ds:uri="http://purl.org/dc/elements/1.1/"/>
    <ds:schemaRef ds:uri="http://schemas.microsoft.com/office/2006/documentManagement/types"/>
    <ds:schemaRef ds:uri="http://schemas.microsoft.com/office/infopath/2007/PartnerControls"/>
    <ds:schemaRef ds:uri="http://www.w3.org/XML/1998/namespace"/>
    <ds:schemaRef ds:uri="http://purl.org/dc/dcmitype/"/>
    <ds:schemaRef ds:uri="http://schemas.openxmlformats.org/package/2006/metadata/core-properties"/>
    <ds:schemaRef ds:uri="388bccd0-021a-467f-a5da-ec7dfa5bc485"/>
  </ds:schemaRefs>
</ds:datastoreItem>
</file>

<file path=customXml/itemProps3.xml><?xml version="1.0" encoding="utf-8"?>
<ds:datastoreItem xmlns:ds="http://schemas.openxmlformats.org/officeDocument/2006/customXml" ds:itemID="{CF691466-BBB4-45BD-844A-40D44A63174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General Assessment</vt:lpstr>
      <vt:lpstr>Solution Category Requirements</vt:lpstr>
      <vt:lpstr>Satisfaction Survey</vt:lpstr>
      <vt:lpstr>Overall Dashboard</vt:lpstr>
      <vt:lpstr>Data for graphs</vt:lpstr>
      <vt:lpstr>Survey link</vt:lpstr>
      <vt:lpstr>Dropdown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Hao Kiat HENG (IMDA)</cp:lastModifiedBy>
  <cp:revision/>
  <dcterms:created xsi:type="dcterms:W3CDTF">2023-12-13T06:24:13Z</dcterms:created>
  <dcterms:modified xsi:type="dcterms:W3CDTF">2025-09-22T08:32:50Z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ies>
</file>