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7" documentId="13_ncr:1_{5D1B35EB-D624-40DD-A335-7B07F0C43D73}" xr6:coauthVersionLast="47" xr6:coauthVersionMax="47" xr10:uidLastSave="{1ED678BA-37C7-48BD-9C71-2AE62A67043B}"/>
  <workbookProtection workbookAlgorithmName="SHA-512" workbookHashValue="UJLHgbhA68UOos3VMfaYKI2ZFQ47R7CZTndhUMLHS4dGHKhi6GFZzIi/y2FMe7gs+hy+dVzBOUYolJJQ7UdzMQ==" workbookSaltValue="yz9L7mQ0CNPvptJox+atcg==" workbookSpinCount="100000" lockStructure="1"/>
  <bookViews>
    <workbookView xWindow="-108" yWindow="-108" windowWidth="23256" windowHeight="14976" tabRatio="697"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D6" i="17"/>
  <c r="B14" i="16" s="1"/>
  <c r="C6" i="17"/>
  <c r="B6" i="17"/>
  <c r="A6" i="17"/>
  <c r="B5" i="8"/>
  <c r="B4" i="8"/>
  <c r="B2" i="8"/>
  <c r="C43" i="7"/>
  <c r="C40" i="7"/>
  <c r="C39" i="7"/>
  <c r="C38" i="7"/>
  <c r="C29" i="7"/>
  <c r="C27" i="7"/>
  <c r="C23" i="7"/>
  <c r="A18" i="7"/>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11" i="7" l="1" a="1"/>
  <c r="A11" i="7" s="1"/>
  <c r="B11" i="7" s="1"/>
  <c r="C16" i="15"/>
  <c r="C2" i="16"/>
  <c r="C1" i="16"/>
  <c r="J2" i="8" l="1"/>
  <c r="J3" i="8" l="1"/>
  <c r="D25" i="8" s="1"/>
  <c r="D26" i="8" s="1"/>
  <c r="I2" i="8"/>
  <c r="I3" i="8" s="1"/>
  <c r="B8" i="2" l="1"/>
  <c r="C13" i="15" l="1"/>
  <c r="C10" i="15"/>
  <c r="C2" i="15"/>
  <c r="C1" i="15"/>
  <c r="E2" i="7"/>
  <c r="E2" i="2"/>
  <c r="B24" i="8" l="1"/>
  <c r="E1" i="7"/>
  <c r="C25" i="8" l="1"/>
  <c r="B25" i="8"/>
  <c r="B26" i="8" s="1"/>
  <c r="B3" i="8" l="1"/>
  <c r="E1" i="2"/>
  <c r="Q20" i="8" l="1"/>
  <c r="R18" i="8"/>
  <c r="R17" i="8" s="1"/>
  <c r="K20" i="8"/>
  <c r="M18" i="8"/>
  <c r="M17" i="8" s="1"/>
  <c r="Q18" i="8"/>
  <c r="Q17" i="8" s="1"/>
  <c r="R20" i="8"/>
  <c r="Q16" i="8" l="1"/>
  <c r="Q15" i="8"/>
  <c r="Q13" i="8" s="1"/>
  <c r="M16" i="8"/>
  <c r="M15" i="8"/>
  <c r="M13" i="8" s="1"/>
  <c r="R16" i="8"/>
  <c r="R15" i="8"/>
  <c r="R13" i="8" s="1"/>
  <c r="H18" i="8"/>
  <c r="H17" i="8" s="1"/>
  <c r="E18" i="8"/>
  <c r="E17" i="8" s="1"/>
  <c r="L20" i="8"/>
  <c r="E20" i="8"/>
  <c r="L18" i="8"/>
  <c r="L17" i="8" s="1"/>
  <c r="O20" i="8"/>
  <c r="G20" i="8"/>
  <c r="J20" i="8"/>
  <c r="D20" i="8"/>
  <c r="N20" i="8"/>
  <c r="G18" i="8"/>
  <c r="G17" i="8" s="1"/>
  <c r="J18" i="8"/>
  <c r="J17" i="8" s="1"/>
  <c r="D18" i="8"/>
  <c r="D17" i="8" s="1"/>
  <c r="F18" i="8"/>
  <c r="F17" i="8" s="1"/>
  <c r="P20" i="8"/>
  <c r="P18" i="8"/>
  <c r="P17" i="8" s="1"/>
  <c r="O18" i="8"/>
  <c r="O17" i="8" s="1"/>
  <c r="I20" i="8"/>
  <c r="F20" i="8"/>
  <c r="M20" i="8"/>
  <c r="C20" i="8"/>
  <c r="C18" i="8"/>
  <c r="C17" i="8" s="1"/>
  <c r="K18" i="8"/>
  <c r="K17" i="8" s="1"/>
  <c r="H20" i="8"/>
  <c r="I18" i="8"/>
  <c r="I17" i="8" s="1"/>
  <c r="N18" i="8"/>
  <c r="N17" i="8" s="1"/>
  <c r="Q14" i="8" l="1"/>
  <c r="H15" i="8"/>
  <c r="H13" i="8" s="1"/>
  <c r="H16" i="8"/>
  <c r="P16" i="8"/>
  <c r="P15" i="8"/>
  <c r="P13" i="8" s="1"/>
  <c r="O16" i="8"/>
  <c r="O15" i="8"/>
  <c r="O13" i="8" s="1"/>
  <c r="K15" i="8"/>
  <c r="K13" i="8" s="1"/>
  <c r="K16" i="8"/>
  <c r="E16" i="8"/>
  <c r="E15" i="8"/>
  <c r="E13" i="8" s="1"/>
  <c r="F16" i="8"/>
  <c r="F15" i="8"/>
  <c r="F13" i="8" s="1"/>
  <c r="D15" i="8"/>
  <c r="D13" i="8" s="1"/>
  <c r="D16" i="8"/>
  <c r="L15" i="8"/>
  <c r="L13" i="8" s="1"/>
  <c r="L16" i="8"/>
  <c r="N16" i="8"/>
  <c r="N15" i="8"/>
  <c r="N13" i="8" s="1"/>
  <c r="C15" i="8"/>
  <c r="C16" i="8"/>
  <c r="J16" i="8"/>
  <c r="J15" i="8"/>
  <c r="J13" i="8" s="1"/>
  <c r="I16" i="8"/>
  <c r="I15" i="8"/>
  <c r="I13" i="8" s="1"/>
  <c r="G16" i="8"/>
  <c r="G15" i="8"/>
  <c r="G13" i="8" s="1"/>
  <c r="C13" i="8" l="1"/>
  <c r="F14" i="8"/>
  <c r="H14" i="8"/>
  <c r="M14" i="8"/>
  <c r="R14" i="8"/>
  <c r="J14" i="8"/>
  <c r="D14" i="8"/>
  <c r="I14" i="8" l="1"/>
  <c r="E14" i="8"/>
  <c r="P14" i="8"/>
  <c r="G14" i="8"/>
  <c r="K14" i="8"/>
  <c r="O14" i="8"/>
  <c r="N14" i="8"/>
  <c r="L14" i="8"/>
  <c r="C14" i="8"/>
  <c r="B13" i="8" a="1"/>
  <c r="B13" i="8" s="1"/>
  <c r="A10" i="7"/>
  <c r="C24" i="8" l="1"/>
  <c r="C26" i="8" s="1"/>
  <c r="E26" i="8" s="1"/>
  <c r="B10" i="7"/>
  <c r="F2" i="8"/>
  <c r="N2" i="8" s="1"/>
  <c r="B15" i="8"/>
  <c r="F4" i="8" s="1"/>
  <c r="B14" i="8"/>
  <c r="B16" i="8"/>
  <c r="F5" i="8" s="1"/>
  <c r="F3" i="8" l="1"/>
  <c r="N3" i="8" s="1"/>
  <c r="B17" i="8"/>
  <c r="C7" i="15"/>
  <c r="A3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16" authorId="0" shapeId="0" xr:uid="{27141D8F-EF73-4153-B58B-92377D360A74}">
      <text>
        <r>
          <rPr>
            <b/>
            <sz val="9"/>
            <color indexed="81"/>
            <rFont val="Tahoma"/>
            <family val="2"/>
          </rPr>
          <t>IMDA:</t>
        </r>
        <r>
          <rPr>
            <sz val="9"/>
            <color indexed="81"/>
            <rFont val="Tahoma"/>
            <family val="2"/>
          </rPr>
          <t xml:space="preserve">
This indicates if a Requirement is Mandatory or Preferred.</t>
        </r>
      </text>
    </comment>
    <comment ref="D16"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16"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<sst xmlns="http://schemas.openxmlformats.org/spreadsheetml/2006/main" count="241" uniqueCount="128">
  <si>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</si>
  <si>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</si>
  <si>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</si>
  <si>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</si>
  <si>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</si>
  <si>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</si>
  <si>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</si>
  <si>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</si>
  <si>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</si>
  <si>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</si>
  <si>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</si>
  <si>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</si>
  <si>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</si>
  <si>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</si>
  <si>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</si>
  <si>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</si>
  <si>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</si>
  <si>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</si>
  <si>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</si>
  <si>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</si>
  <si>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</si>
  <si>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</si>
  <si>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</si>
  <si>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</si>
  <si>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</si>
  <si>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</si>
  <si>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</si>
  <si>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Return to the top</t>
  </si>
  <si>
    <t>Preferred</t>
  </si>
  <si>
    <t xml:space="preserve">Describe how your solution can meet the solution criteria in each row. </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</si>
  <si>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</si>
  <si>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</si>
  <si>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</si>
  <si>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</si>
  <si>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</si>
  <si>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</si>
  <si>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</si>
  <si>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</si>
  <si>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</si>
  <si>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</si>
  <si>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</si>
  <si>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</si>
  <si>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</si>
  <si>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</si>
  <si>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</si>
  <si>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</si>
  <si>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</si>
  <si>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</si>
  <si>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</si>
  <si>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</si>
  <si>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</si>
  <si>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</si>
  <si>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</si>
  <si>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</si>
  <si>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</si>
  <si>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</si>
  <si>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</si>
  <si>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</si>
  <si>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</si>
  <si>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</si>
  <si>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</si>
  <si>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</si>
  <si>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</si>
  <si>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</si>
  <si>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</si>
  <si>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</si>
  <si>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</si>
  <si>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</si>
  <si>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</si>
  <si>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</si>
  <si>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</si>
  <si>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**Row values should be equal to "purple" row</t>
  </si>
  <si>
    <t>Otherwise, check for errors to ensure that chart in solution Category will work.</t>
  </si>
  <si>
    <t>Salon Management System</t>
  </si>
  <si>
    <t>Can your solution allow for cloud based, mobile based and/or web-based usage?
Note:
[1] This solution is targeted at Personal Care Services sector, you can only list your solution in either Integrated POS (with mobile features) or Salon Management System
[2] Vendor must include Annex 3 Sample - PCS.xls for your intended packages and upload together with the submission.</t>
  </si>
  <si>
    <t>Can your solution allow management of multiple outlets? 
a) single login to any outlet to perform the functions
b) generation of consolidated reports for all outlets
c) ability to push updates to all outlets or selected outlet (eg. A new 90min message treatment service that cost $90 will be launched and this service is available for all outlets)</t>
  </si>
  <si>
    <t>Does your solution generate analytics reports and/or dashboards to provide insights to the areas of:
- appointment scheduling such as appointment fulfillment rate, missed appointments
- sales analysis such as top outlet sales performance, top employee performance, YoY Sales growth, Sales revenue by outlet, sales report by service / retail products, 
- CRM reports such as New Clients Per Month, New Client Retention, Repeat Client Retention, Frequency of Visit (FOV), Client loyalty points
- employee management such as employee productivity, commission report
- inventory management  such as below minimum stock , stock movement , stock balance
- packages management such as balance packages value (deferred income)
Please state how many reports per area based on your solution available modules</t>
  </si>
  <si>
    <r>
      <rPr>
        <b/>
        <u/>
        <sz val="11"/>
        <rFont val="Calibri"/>
        <family val="2"/>
        <scheme val="minor"/>
      </rPr>
      <t xml:space="preserve">Appointment Scheduling
</t>
    </r>
    <r>
      <rPr>
        <sz val="11"/>
        <rFont val="Calibri"/>
        <family val="2"/>
        <scheme val="minor"/>
      </rPr>
      <t>Does your solution offer these appointment scheduling features?
a) calendar view for employees to manage all appointments
b) ability to configure slots by available employees capacity
c) Integrated calendar and scheduling features for room, and equipment management
d) ability to configure and send automated reminders and custom messages to customers about appointments and notify them of any change</t>
    </r>
  </si>
  <si>
    <r>
      <t>Booking Management Module</t>
    </r>
    <r>
      <rPr>
        <sz val="11"/>
        <rFont val="Calibri"/>
        <family val="2"/>
        <scheme val="minor"/>
      </rPr>
      <t xml:space="preserve">: Does your solution include </t>
    </r>
    <r>
      <rPr>
        <b/>
        <u/>
        <sz val="11"/>
        <rFont val="Calibri"/>
        <family val="2"/>
        <scheme val="minor"/>
      </rPr>
      <t xml:space="preserve">Booking Management </t>
    </r>
    <r>
      <rPr>
        <sz val="11"/>
        <rFont val="Calibri"/>
        <family val="2"/>
        <scheme val="minor"/>
      </rPr>
      <t xml:space="preserve">Module? </t>
    </r>
    <r>
      <rPr>
        <b/>
        <sz val="11"/>
        <rFont val="Calibri"/>
        <family val="2"/>
        <scheme val="minor"/>
      </rPr>
      <t xml:space="preserve">
</t>
    </r>
    <r>
      <rPr>
        <sz val="11"/>
        <rFont val="Calibri"/>
        <family val="2"/>
        <scheme val="minor"/>
      </rPr>
      <t xml:space="preserve">
Note: 
[1] If your response is Yes, 1.06 is a mandatory requirement. 
[2] If your response is No, you do not have to provide a response for 1.06</t>
    </r>
  </si>
  <si>
    <t>Is your solution able to synchronise the customer data collected from the Salon Management System in real-time?</t>
  </si>
  <si>
    <t xml:space="preserve">Does your solution offer and/or acknowledge receipt of cashless payment by consumers e.g. via wireless/mobile payment terminals or integrated digital payment gateway? Please name the various payment modes and integration payment partners.
</t>
  </si>
  <si>
    <t>Does your solution offers POS functions or allows integration with 3rd party POS solution? 
Please indicate the POS Software name and if this is developed in-house or if it's an integration to a 3rd party POS solution.</t>
  </si>
  <si>
    <t xml:space="preserve">Is your solution listed on IRAS's List of Supporting Payroll Software Vendors for the Auto Inclusion Scheme (AIS) for employment income? </t>
  </si>
  <si>
    <r>
      <rPr>
        <b/>
        <sz val="11"/>
        <rFont val="Calibri"/>
        <family val="2"/>
        <scheme val="minor"/>
      </rPr>
      <t xml:space="preserve">Inventory Management Module: </t>
    </r>
    <r>
      <rPr>
        <sz val="11"/>
        <rFont val="Calibri"/>
        <family val="2"/>
        <scheme val="minor"/>
      </rPr>
      <t xml:space="preserve">Does your solution include </t>
    </r>
    <r>
      <rPr>
        <b/>
        <u/>
        <sz val="11"/>
        <rFont val="Calibri"/>
        <family val="2"/>
        <scheme val="minor"/>
      </rPr>
      <t>Inventory Management</t>
    </r>
    <r>
      <rPr>
        <sz val="11"/>
        <rFont val="Calibri"/>
        <family val="2"/>
        <scheme val="minor"/>
      </rPr>
      <t xml:space="preserve"> Module? 
If your response is Yes, xx is a mandatory requirement. 
If your response is No, you do not have to provide a response for xx</t>
    </r>
  </si>
  <si>
    <t xml:space="preserve">Does your solution allow for real time update of inventory via integration with existing Salon Management System solution i.e. inventory updated when orders are fulfilled, or inventory is stocked up? Please briefly describe how the integration is done in the comment section. </t>
  </si>
  <si>
    <t xml:space="preserve">Does your solution automatically trigger reminder alert when inventory level reached a pre-set low level? </t>
  </si>
  <si>
    <t>Does your solution comes include any of the following 
- Customer Relationship Management (CRM) or 
- Customer Loyalty Management, or 
- Collect Personal Identifiable Information</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</si>
  <si>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
[2] Vendor needs to submit vulnerability assessment report (dated maximum 1 year ago from checklist submission date) in the online submission portal. The submission will be rejected if vendors are unable to provide this documentation within 1 month from checklist submission date.</t>
  </si>
  <si>
    <t>It is mandatory to provide a response.</t>
  </si>
  <si>
    <r>
      <rPr>
        <b/>
        <sz val="11"/>
        <color theme="1"/>
        <rFont val="Calibri"/>
        <family val="2"/>
        <scheme val="minor"/>
      </rPr>
      <t>Solution Category:</t>
    </r>
    <r>
      <rPr>
        <sz val="11"/>
        <color theme="1"/>
        <rFont val="Calibri"/>
        <family val="2"/>
        <scheme val="minor"/>
      </rPr>
      <t xml:space="preserve"> Salon Management System
</t>
    </r>
    <r>
      <rPr>
        <b/>
        <sz val="11"/>
        <color theme="1"/>
        <rFont val="Calibri"/>
        <family val="2"/>
        <scheme val="minor"/>
      </rPr>
      <t xml:space="preserve">Solution Category Description: </t>
    </r>
    <r>
      <rPr>
        <sz val="11"/>
        <color theme="1"/>
        <rFont val="Calibri"/>
        <family val="2"/>
        <scheme val="minor"/>
      </rPr>
      <t>A system for managing beauty and spa business with functions such as appointment scheduling, bookings, sales, marketing, CRM, and HR.</t>
    </r>
  </si>
  <si>
    <r>
      <rPr>
        <b/>
        <sz val="11"/>
        <rFont val="Calibri"/>
        <family val="2"/>
        <scheme val="minor"/>
      </rPr>
      <t>Booking Management Module</t>
    </r>
    <r>
      <rPr>
        <b/>
        <u/>
        <sz val="11"/>
        <rFont val="Calibri"/>
        <family val="2"/>
        <scheme val="minor"/>
      </rPr>
      <t xml:space="preserve">
</t>
    </r>
    <r>
      <rPr>
        <sz val="11"/>
        <rFont val="Calibri"/>
        <family val="2"/>
        <scheme val="minor"/>
      </rPr>
      <t>Does your solution offer these booking features?
a) customer self-service online booking through secured login and viewing real-time availability via website, Facebook or online booking apps
b) customer self-service cancellation or re-scheduling of appointments
c) facilities appointment booking based on packages credits, balances, free trials, first time customer or through making online payment via accepting full payment or deposit</t>
    </r>
    <r>
      <rPr>
        <sz val="11"/>
        <color rgb="FFFF0000"/>
        <rFont val="Calibri"/>
        <family val="2"/>
        <scheme val="minor"/>
      </rPr>
      <t xml:space="preserve"> </t>
    </r>
    <r>
      <rPr>
        <sz val="11"/>
        <color theme="1"/>
        <rFont val="Calibri"/>
        <family val="2"/>
        <scheme val="minor"/>
      </rPr>
      <t>(optional)</t>
    </r>
    <r>
      <rPr>
        <sz val="11"/>
        <rFont val="Calibri"/>
        <family val="2"/>
        <scheme val="minor"/>
      </rPr>
      <t xml:space="preserve">
d) Display of Terms and Conditions during each purchase
</t>
    </r>
  </si>
  <si>
    <r>
      <rPr>
        <b/>
        <sz val="11"/>
        <color theme="1"/>
        <rFont val="Calibri"/>
        <family val="2"/>
        <scheme val="minor"/>
      </rPr>
      <t>Customer Relationship Management Module</t>
    </r>
    <r>
      <rPr>
        <sz val="11"/>
        <color theme="1"/>
        <rFont val="Calibri"/>
        <family val="2"/>
        <scheme val="minor"/>
      </rPr>
      <t xml:space="preserve">
Does your solution support customer management through collection and easy access to data including customer profile, preference, medical conditions, allergy, purchase history, treatment history etc.?
</t>
    </r>
  </si>
  <si>
    <r>
      <rPr>
        <b/>
        <sz val="11"/>
        <color theme="1"/>
        <rFont val="Calibri"/>
        <family val="2"/>
        <scheme val="minor"/>
      </rPr>
      <t xml:space="preserve">Customer Rewards/Loyalty Programme Module: </t>
    </r>
    <r>
      <rPr>
        <sz val="11"/>
        <color theme="1"/>
        <rFont val="Calibri"/>
        <family val="2"/>
        <scheme val="minor"/>
      </rPr>
      <t xml:space="preserve">Does your solution offer </t>
    </r>
    <r>
      <rPr>
        <b/>
        <u/>
        <sz val="11"/>
        <color theme="1"/>
        <rFont val="Calibri"/>
        <family val="2"/>
        <scheme val="minor"/>
      </rPr>
      <t>at least 2 features</t>
    </r>
    <r>
      <rPr>
        <sz val="11"/>
        <color theme="1"/>
        <rFont val="Calibri"/>
        <family val="2"/>
        <scheme val="minor"/>
      </rPr>
      <t xml:space="preserve"> for </t>
    </r>
    <r>
      <rPr>
        <b/>
        <u/>
        <sz val="11"/>
        <color theme="1"/>
        <rFont val="Calibri"/>
        <family val="2"/>
        <scheme val="minor"/>
      </rPr>
      <t>Customer Rewards/Loyalty Programme</t>
    </r>
    <r>
      <rPr>
        <sz val="11"/>
        <color theme="1"/>
        <rFont val="Calibri"/>
        <family val="2"/>
        <scheme val="minor"/>
      </rPr>
      <t xml:space="preserve"> such as:
a) automatic recording of rewards points for purchases, visits, referrals, reviews and etc
b) customer self-service viewing of rewards balance and history
c) redemption of rewards points for gifts, products, services, vouchers and etc
d) pre-set functions to generation of reminders for reward points expiry
e) configuration of approval workflow to manage manual reward points adjustment
f) ability to set tiered rewards program (eg. basic, silver, gold, platinum)
</t>
    </r>
  </si>
  <si>
    <r>
      <rPr>
        <b/>
        <sz val="11"/>
        <color theme="1"/>
        <rFont val="Calibri"/>
        <family val="2"/>
        <scheme val="minor"/>
      </rPr>
      <t>Package Mnagement</t>
    </r>
    <r>
      <rPr>
        <sz val="11"/>
        <color theme="1"/>
        <rFont val="Calibri"/>
        <family val="2"/>
        <scheme val="minor"/>
      </rPr>
      <t xml:space="preserve">: Does your solution offer these features for </t>
    </r>
    <r>
      <rPr>
        <b/>
        <u/>
        <sz val="11"/>
        <color theme="1"/>
        <rFont val="Calibri"/>
        <family val="2"/>
        <scheme val="minor"/>
      </rPr>
      <t>Package Management</t>
    </r>
    <r>
      <rPr>
        <sz val="11"/>
        <color theme="1"/>
        <rFont val="Calibri"/>
        <family val="2"/>
        <scheme val="minor"/>
      </rPr>
      <t xml:space="preserve"> such as:
a) package setup (package qty, package price, promotion/discount, expiry time)
b) audit log for customer package adjustments
c) workflow approval for customer package adjustments
</t>
    </r>
  </si>
  <si>
    <r>
      <rPr>
        <b/>
        <u/>
        <sz val="11"/>
        <color theme="1"/>
        <rFont val="Calibri"/>
        <family val="2"/>
        <scheme val="minor"/>
      </rPr>
      <t>Sales Module</t>
    </r>
    <r>
      <rPr>
        <sz val="11"/>
        <color theme="1"/>
        <rFont val="Calibri"/>
        <family val="2"/>
        <scheme val="minor"/>
      </rPr>
      <t xml:space="preserve">
Does your solution allow for recording of receipts and payments? </t>
    </r>
  </si>
  <si>
    <r>
      <rPr>
        <b/>
        <u/>
        <sz val="11"/>
        <color theme="1"/>
        <rFont val="Calibri"/>
        <family val="2"/>
        <scheme val="minor"/>
      </rPr>
      <t>SMS/ E-Marketing Module</t>
    </r>
    <r>
      <rPr>
        <sz val="11"/>
        <color theme="1"/>
        <rFont val="Calibri"/>
        <family val="2"/>
        <scheme val="minor"/>
      </rPr>
      <t xml:space="preserve">
Does your solution come with these features which allows company to perform the following functions? 
-Create marketing campaigns with email and SMS with ability to add text, headings, images and even call-to-action buttons that will link to booking, packages
- Ability to select customer list (VIP, inactive customers, frequent customer)
- Reports to view campaign success (eg. click through rate)</t>
    </r>
  </si>
  <si>
    <r>
      <rPr>
        <b/>
        <u/>
        <sz val="11"/>
        <color theme="1"/>
        <rFont val="Calibri"/>
        <family val="2"/>
        <scheme val="minor"/>
      </rPr>
      <t>Human Resource Management Module</t>
    </r>
    <r>
      <rPr>
        <sz val="11"/>
        <color theme="1"/>
        <rFont val="Calibri"/>
        <family val="2"/>
        <scheme val="minor"/>
      </rPr>
      <t xml:space="preserve">
Can your solution manage a company's employee records in all key HR administrative areas below? 
- Personnel management (i.e. Creation of employees records and details, allow for employee self-service to maintain updates)
- Payroll &amp; Commission Management (i.e. E-payroll, Comission reports, payroll reports, MOM itemized payslip, Policy and statutory compliance)
</t>
    </r>
    <r>
      <rPr>
        <sz val="11"/>
        <color rgb="FF00B0F0"/>
        <rFont val="Calibri"/>
        <family val="2"/>
        <scheme val="minor"/>
      </rPr>
      <t xml:space="preserve">
</t>
    </r>
  </si>
  <si>
    <r>
      <rPr>
        <b/>
        <u/>
        <sz val="11"/>
        <color theme="1"/>
        <rFont val="Calibri"/>
        <family val="2"/>
        <scheme val="minor"/>
      </rPr>
      <t>Other Optional HR Modules</t>
    </r>
    <r>
      <rPr>
        <sz val="11"/>
        <color theme="1"/>
        <rFont val="Calibri"/>
        <family val="2"/>
        <scheme val="minor"/>
      </rPr>
      <t xml:space="preserve">
- Leave Management (i.e. Comprehensive Leave Management and settings, Leave policy configurations, leaves reports)
- Attendance Tracking (i.e. daily recording of employee attendance, attendance reports)
- Rostering (i.e. employee scheduling)</t>
    </r>
  </si>
  <si>
    <r>
      <rPr>
        <b/>
        <sz val="11"/>
        <color theme="1"/>
        <rFont val="Calibri"/>
        <family val="2"/>
        <scheme val="minor"/>
      </rPr>
      <t>Inventory Management Module</t>
    </r>
    <r>
      <rPr>
        <sz val="11"/>
        <color theme="1"/>
        <rFont val="Calibri"/>
        <family val="2"/>
        <scheme val="minor"/>
      </rPr>
      <t xml:space="preserve">
Does your solution enable the following functions? 
- Setup/edit inventory product details for different item groups (e.g. dimensions, models) 
- Create inventory journal logs to track movement of inventory items (e.g. date, quantity, cost, reserves, movements, location, staff log) 
- Create item prices/discount groups
- Setup/edit warehouse details (e.g. branches) 
- Grants access to all employees for mobile based, web-based and cloud-based usage</t>
    </r>
  </si>
  <si>
    <r>
      <rPr>
        <b/>
        <sz val="11"/>
        <color theme="1"/>
        <rFont val="Calibri"/>
        <family val="2"/>
        <scheme val="minor"/>
      </rPr>
      <t xml:space="preserve">Mobile App
</t>
    </r>
    <r>
      <rPr>
        <sz val="11"/>
        <color theme="1"/>
        <rFont val="Calibri"/>
        <family val="2"/>
        <scheme val="minor"/>
      </rPr>
      <t>Does your solution include a mobile app solution that can be configured and linked to the Salon Management System. If Yes, please state the modules that are available in the mobile app. Eg. Booking module
Note: [1] Mobile Development is not supportable. Any cost incurred for customisation has to be borne by SMEs.</t>
    </r>
  </si>
  <si>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t>
    </r>
  </si>
  <si>
    <t>&lt;Leave as blank as no remarks are required&gt;</t>
  </si>
  <si>
    <t>NA</t>
  </si>
  <si>
    <r>
      <rPr>
        <b/>
        <sz val="11"/>
        <rFont val="Calibri"/>
        <family val="2"/>
        <scheme val="minor"/>
      </rPr>
      <t xml:space="preserve">Package Management Module: </t>
    </r>
    <r>
      <rPr>
        <sz val="11"/>
        <rFont val="Calibri"/>
        <family val="2"/>
        <scheme val="minor"/>
      </rPr>
      <t xml:space="preserve">Does your solution include </t>
    </r>
    <r>
      <rPr>
        <b/>
        <u/>
        <sz val="11"/>
        <rFont val="Calibri"/>
        <family val="2"/>
        <scheme val="minor"/>
      </rPr>
      <t>Package Management</t>
    </r>
    <r>
      <rPr>
        <sz val="11"/>
        <rFont val="Calibri"/>
        <family val="2"/>
        <scheme val="minor"/>
      </rPr>
      <t xml:space="preserve"> Module? </t>
    </r>
  </si>
  <si>
    <r>
      <rPr>
        <b/>
        <sz val="11"/>
        <rFont val="Calibri"/>
        <family val="2"/>
        <scheme val="minor"/>
      </rPr>
      <t>Customer Rewards/Loyalty Programme Module</t>
    </r>
    <r>
      <rPr>
        <sz val="11"/>
        <rFont val="Calibri"/>
        <family val="2"/>
        <scheme val="minor"/>
      </rPr>
      <t xml:space="preserve">: Does your solution include </t>
    </r>
    <r>
      <rPr>
        <b/>
        <u/>
        <sz val="11"/>
        <rFont val="Calibri"/>
        <family val="2"/>
        <scheme val="minor"/>
      </rPr>
      <t>Customer Rewards/Loyalty Programme</t>
    </r>
    <r>
      <rPr>
        <sz val="11"/>
        <rFont val="Calibri"/>
        <family val="2"/>
        <scheme val="minor"/>
      </rPr>
      <t xml:space="preserve"> Module? </t>
    </r>
  </si>
  <si>
    <t>Vendor Self-Assessment Checklist for Pre-Approval of Digital Solution: Personal Care Services</t>
  </si>
  <si>
    <t>Solution Category Requirements: Personal Care Services</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</si>
  <si>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</si>
  <si>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</si>
  <si>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</si>
  <si>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</si>
  <si>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Enter your company UEN</t>
  </si>
  <si>
    <t>UEN of Solution Provider</t>
  </si>
  <si>
    <t>?662204622853743d7ad0d6a7=</t>
  </si>
  <si>
    <t>&amp;6594fc479fd9850012cfd85c=</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</si>
  <si>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</si>
  <si>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</si>
  <si>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</si>
  <si>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</si>
  <si>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</si>
  <si>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</si>
  <si>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</si>
  <si>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</si>
  <si>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</si>
  <si>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</si>
  <si>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</si>
  <si>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25-2.0</t>
  </si>
  <si>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Satisfied Local SMEs must be from </t>
    </r>
    <r>
      <rPr>
        <b/>
        <sz val="11"/>
        <rFont val="Calibri"/>
        <family val="2"/>
        <scheme val="minor"/>
      </rPr>
      <t>"Personal Care Services"</t>
    </r>
    <r>
      <rPr>
        <sz val="11"/>
        <rFont val="Calibri"/>
        <family val="2"/>
        <scheme val="minor"/>
      </rPr>
      <t xml:space="preserve"> Sector with primary SSIC codes in 96021, 96022, 96023, 96024 or 96029.
Note: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</si>
</sst>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2"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b/>
      <u/>
      <sz val="11"/>
      <name val="Calibri"/>
      <family val="2"/>
      <scheme val="minor"/>
    </font>
    <font>
      <sz val="11"/>
      <color rgb="FF00B0F0"/>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s>
  <cellStyleXfs count="4">
    <xf numFmtId="0" fontId="0" fillId="0" borderId="0"/>
    <xf numFmtId="9" fontId="8" fillId="0" borderId="0" applyFont="0" applyFill="0" applyBorder="0" applyAlignment="0" applyProtection="0"/>
    <xf numFmtId="0" fontId="13" fillId="0" borderId="0" applyNumberFormat="0" applyFill="0" applyBorder="0" applyAlignment="0" applyProtection="0"/>
    <xf numFmtId="0" fontId="8" fillId="0" borderId="0"/>
  </cellStyleXfs>
  <cellXfs count="91">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10" fillId="0" borderId="1" xfId="0" applyFon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0" fontId="13" fillId="0" borderId="0" xfId="2" applyFill="1" applyBorder="1" applyAlignment="1">
      <alignment vertical="top"/>
    </xf>
    <xf numFmtId="0" fontId="0" fillId="3" borderId="1" xfId="0" applyFill="1" applyBorder="1" applyAlignment="1">
      <alignment horizontal="left" vertical="top" wrapText="1"/>
    </xf>
    <xf numFmtId="0" fontId="10" fillId="0" borderId="3" xfId="0" applyFont="1" applyBorder="1" applyAlignment="1">
      <alignment horizontal="lef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3" fillId="0" borderId="0" xfId="2" applyAlignment="1">
      <alignment horizontal="left" vertical="top"/>
    </xf>
    <xf numFmtId="0" fontId="13"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2" fillId="0" borderId="0" xfId="0" applyFont="1"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9" xfId="0" applyBorder="1"/>
    <xf numFmtId="0" fontId="0" fillId="0" borderId="10" xfId="0" applyBorder="1"/>
    <xf numFmtId="0" fontId="15" fillId="4" borderId="11" xfId="0" applyFont="1" applyFill="1" applyBorder="1" applyAlignment="1">
      <alignment horizontal="center" vertical="center"/>
    </xf>
    <xf numFmtId="0" fontId="14" fillId="3" borderId="6" xfId="0" applyFont="1" applyFill="1" applyBorder="1"/>
    <xf numFmtId="0" fontId="13" fillId="0" borderId="11" xfId="2" applyFill="1" applyBorder="1" applyAlignment="1">
      <alignment vertical="top"/>
    </xf>
    <xf numFmtId="0" fontId="2" fillId="3" borderId="6" xfId="0" applyFont="1" applyFill="1" applyBorder="1"/>
    <xf numFmtId="0" fontId="2" fillId="3" borderId="8" xfId="0" applyFont="1" applyFill="1" applyBorder="1"/>
    <xf numFmtId="0" fontId="2" fillId="3" borderId="7" xfId="0" applyFont="1" applyFill="1" applyBorder="1"/>
    <xf numFmtId="0" fontId="17"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3" fillId="0" borderId="0" xfId="2" applyFill="1" applyAlignment="1" applyProtection="1">
      <alignment vertical="top" wrapText="1"/>
      <protection locked="0"/>
    </xf>
    <xf numFmtId="0" fontId="0" fillId="0" borderId="0" xfId="0" applyAlignment="1" applyProtection="1">
      <alignment vertical="top" wrapText="1"/>
      <protection locked="0"/>
    </xf>
    <xf numFmtId="0" fontId="13"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2" fillId="3" borderId="4" xfId="0" applyFont="1" applyFill="1" applyBorder="1" applyAlignment="1">
      <alignment vertical="top"/>
    </xf>
    <xf numFmtId="0" fontId="10" fillId="0" borderId="5" xfId="0" applyFont="1" applyBorder="1" applyAlignment="1">
      <alignment horizontal="left" vertical="top" wrapText="1"/>
    </xf>
    <xf numFmtId="0" fontId="10" fillId="0" borderId="12" xfId="0" applyFont="1" applyBorder="1" applyAlignment="1">
      <alignment horizontal="left" vertical="top" wrapText="1"/>
    </xf>
    <xf numFmtId="0" fontId="11" fillId="0" borderId="12" xfId="0" applyFont="1" applyBorder="1" applyAlignment="1">
      <alignment horizontal="left" vertical="top" wrapText="1"/>
    </xf>
    <xf numFmtId="0" fontId="0" fillId="3" borderId="1" xfId="0" applyFill="1" applyBorder="1" applyAlignment="1">
      <alignment horizontal="left" vertical="top"/>
    </xf>
    <xf numFmtId="0" fontId="0" fillId="3" borderId="2" xfId="0" applyFill="1" applyBorder="1" applyAlignment="1">
      <alignment horizontal="left" vertical="top" wrapText="1"/>
    </xf>
    <xf numFmtId="0" fontId="13" fillId="0" borderId="0" xfId="2" applyAlignment="1" applyProtection="1">
      <alignment vertical="top" wrapText="1"/>
      <protection locked="0"/>
    </xf>
    <xf numFmtId="0" fontId="0" fillId="0" borderId="1" xfId="0" applyBorder="1" applyAlignment="1">
      <alignment horizontal="left" vertical="top" wrapText="1"/>
    </xf>
    <xf numFmtId="0" fontId="0" fillId="0" borderId="12" xfId="0" applyBorder="1" applyAlignment="1">
      <alignment horizontal="left" vertical="top" wrapText="1"/>
    </xf>
    <xf numFmtId="0" fontId="0" fillId="5" borderId="1" xfId="0" applyFill="1" applyBorder="1" applyAlignment="1">
      <alignment horizontal="left" vertical="top" wrapText="1"/>
    </xf>
    <xf numFmtId="0" fontId="0" fillId="0" borderId="3" xfId="0" applyBorder="1" applyAlignment="1">
      <alignment horizontal="left" vertical="top" wrapText="1"/>
    </xf>
    <xf numFmtId="2" fontId="0" fillId="0" borderId="1" xfId="0" applyNumberFormat="1" applyBorder="1" applyAlignment="1">
      <alignment horizontal="left" vertical="top" wrapText="1"/>
    </xf>
    <xf numFmtId="0" fontId="0" fillId="0" borderId="3" xfId="0" applyBorder="1" applyAlignment="1">
      <alignment vertical="top" wrapText="1"/>
    </xf>
    <xf numFmtId="0" fontId="13" fillId="0" borderId="0" xfId="2" applyAlignment="1" applyProtection="1">
      <alignment horizontal="left" vertical="top"/>
    </xf>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2" fillId="0" borderId="1" xfId="0" applyFont="1" applyBorder="1" applyAlignment="1">
      <alignment vertical="top" wrapText="1"/>
    </xf>
    <xf numFmtId="0" fontId="0" fillId="0" borderId="1" xfId="0" applyBorder="1" applyAlignment="1">
      <alignment horizontal="left" vertical="top"/>
    </xf>
    <xf numFmtId="0" fontId="0" fillId="7" borderId="1" xfId="0" applyFill="1" applyBorder="1" applyAlignment="1" applyProtection="1">
      <alignment vertical="top"/>
      <protection locked="0"/>
    </xf>
    <xf numFmtId="0" fontId="13"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10" fillId="0" borderId="0" xfId="0" applyFont="1" applyAlignment="1">
      <alignment horizontal="left" vertical="top" wrapText="1"/>
    </xf>
    <xf numFmtId="0" fontId="3" fillId="0" borderId="0" xfId="0" applyFont="1" applyAlignment="1">
      <alignment horizontal="right" vertical="top"/>
    </xf>
    <xf numFmtId="164" fontId="3" fillId="0" borderId="0" xfId="0" applyNumberFormat="1" applyFont="1" applyAlignment="1">
      <alignment horizontal="right" vertical="top"/>
    </xf>
  </cellXfs>
  <cellStyles count="4">
    <cellStyle name="Hyperlink" xfId="2" builtinId="8"/>
    <cellStyle name="Normal" xfId="0" builtinId="0"/>
    <cellStyle name="Normal 2" xfId="3" xr:uid="{0AB924BD-A60D-4841-976D-153034F85602}"/>
    <cellStyle name="Percent" xfId="1" builtinId="5"/>
  </cellStyles>
  <dxfs count="20">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theme="2"/>
        </patternFill>
      </fill>
    </dxf>
    <dxf>
      <fill>
        <patternFill>
          <bgColor theme="2"/>
        </patternFill>
      </fill>
    </dxf>
    <dxf>
      <fill>
        <patternFill>
          <bgColor theme="2"/>
        </patternFill>
      </fill>
    </dxf>
    <dxf>
      <fill>
        <patternFill>
          <bgColor rgb="FF0070C0"/>
        </patternFill>
      </fill>
    </dxf>
    <dxf>
      <fill>
        <patternFill>
          <bgColor theme="2"/>
        </patternFill>
      </fill>
    </dxf>
    <dxf>
      <fill>
        <patternFill>
          <bgColor rgb="FFFF0000"/>
        </patternFill>
      </fill>
    </dxf>
    <dxf>
      <fill>
        <patternFill>
          <bgColor rgb="FFFF0000"/>
        </patternFill>
      </fill>
    </dxf>
    <dxf>
      <fill>
        <patternFill>
          <bgColor rgb="FFF1E8F8"/>
        </patternFill>
      </fill>
    </dxf>
    <dxf>
      <fill>
        <patternFill>
          <bgColor rgb="FF0070C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3.png"/><Relationship Id="rId5" Type="http://schemas.openxmlformats.org/officeDocument/2006/relationships/chart" Target="../charts/chart7.xml"/><Relationship Id="rId4" Type="http://schemas.openxmlformats.org/officeDocument/2006/relationships/chart" Target="../charts/chart6.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47625</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2245" y="3536105"/>
          <a:ext cx="693742" cy="821060"/>
          <a:chOff x="4669949" y="2164848"/>
          <a:chExt cx="689932" cy="828561"/>
        </a:xfrm>
      </xdr:grpSpPr>
      <xdr:sp macro="" textlink="'Data for graphs'!B26">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3875" y="4264024"/>
          <a:ext cx="689932" cy="828561"/>
          <a:chOff x="4669949" y="2164848"/>
          <a:chExt cx="689932" cy="828561"/>
        </a:xfrm>
      </xdr:grpSpPr>
      <xdr:sp macro="" textlink="'Data for graphs'!C26">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4</xdr:col>
      <xdr:colOff>4861288</xdr:colOff>
      <xdr:row>2</xdr:row>
      <xdr:rowOff>358320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144780</xdr:colOff>
          <xdr:row>17</xdr:row>
          <xdr:rowOff>259080</xdr:rowOff>
        </xdr:from>
        <xdr:to>
          <xdr:col>4</xdr:col>
          <xdr:colOff>899160</xdr:colOff>
          <xdr:row>17</xdr:row>
          <xdr:rowOff>792480</xdr:rowOff>
        </xdr:to>
        <xdr:sp macro="" textlink="">
          <xdr:nvSpPr>
            <xdr:cNvPr id="7226" name="Object 58" hidden="1">
              <a:extLst>
                <a:ext uri="{63B3BB69-23CF-44E3-9099-C40C66FF867C}">
                  <a14:compatExt spid="_x0000_s7226"/>
                </a:ext>
                <a:ext uri="{FF2B5EF4-FFF2-40B4-BE49-F238E27FC236}">
                  <a16:creationId xmlns:a16="http://schemas.microsoft.com/office/drawing/2014/main" id="{00000000-0008-0000-0200-00003A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1110615</xdr:colOff>
      <xdr:row>2</xdr:row>
      <xdr:rowOff>396240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08405" y="429533"/>
          <a:ext cx="1141095" cy="332467"/>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05512" y="1626394"/>
          <a:ext cx="689932" cy="828561"/>
          <a:chOff x="4669949" y="2164848"/>
          <a:chExt cx="689932" cy="828561"/>
        </a:xfrm>
      </xdr:grpSpPr>
      <xdr:sp macro="" textlink="'Data for graphs'!E26">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1700" y="3876675"/>
          <a:ext cx="689932" cy="828561"/>
          <a:chOff x="4669949" y="2164848"/>
          <a:chExt cx="689932" cy="828561"/>
        </a:xfrm>
      </xdr:grpSpPr>
      <xdr:sp macro="" textlink="'Data for graphs'!B26">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2175" y="5981700"/>
          <a:ext cx="689932" cy="828561"/>
          <a:chOff x="4669949" y="2164848"/>
          <a:chExt cx="689932" cy="828561"/>
        </a:xfrm>
      </xdr:grpSpPr>
      <xdr:sp macro="" textlink="'Data for graphs'!C26">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6">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81211" y="8105774"/>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6">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4" totalsRowShown="0" headerRowDxfId="19" dataDxfId="18">
  <autoFilter ref="A1:A4" xr:uid="{6CB28B83-0958-4829-B5AC-9043E61AF0FB}"/>
  <tableColumns count="1">
    <tableColumn id="1" xr3:uid="{C4ED7A2D-A909-482F-B633-9A001FF0A9D5}" name="Please select" dataDxfId="17"/>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6" Type="http://schemas.openxmlformats.org/officeDocument/2006/relationships/comments" Target="../comments2.xml"/><Relationship Id="rId5" Type="http://schemas.openxmlformats.org/officeDocument/2006/relationships/image" Target="../media/image2.emf"/><Relationship Id="rId4" Type="http://schemas.openxmlformats.org/officeDocument/2006/relationships/package" Target="../embeddings/Microsoft_Excel_Worksheet.xlsx"/></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5546875" style="1" customWidth="1"/>
    <col min="2" max="2" width="146.44140625" style="1" customWidth="1"/>
    <col min="3" max="3" width="16.21875" style="1" bestFit="1" customWidth="1"/>
    <col min="4" max="4" width="2.5546875" style="1" customWidth="1"/>
    <col min="5" max="16384" width="9.21875" style="1" hidden="1"/>
  </cols>
  <sheetData>
    <row r="1" spans="1:4" x14ac:dyDescent="0.3">
      <c r="A1" s="28" t="s">
        <v>0</v>
      </c>
      <c r="C1" s="89" t="s">
        <v>126</v>
      </c>
    </row>
    <row r="2" spans="1:4" x14ac:dyDescent="0.3">
      <c r="C2" s="90">
        <v>45778</v>
      </c>
    </row>
    <row r="3" spans="1:4" ht="32.1" customHeight="1" x14ac:dyDescent="0.3">
      <c r="A3" s="86" t="s">
        <v>105</v>
      </c>
      <c r="B3" s="86"/>
      <c r="C3" s="22"/>
      <c r="D3" s="6"/>
    </row>
    <row r="4" spans="1:4" ht="19.5" customHeight="1" x14ac:dyDescent="0.3"/>
    <row r="5" spans="1:4" ht="28.8" x14ac:dyDescent="0.3">
      <c r="A5" s="3">
        <v>1</v>
      </c>
      <c r="B5" s="59" t="s">
        <v>122</v>
      </c>
      <c r="C5" s="4"/>
    </row>
    <row r="6" spans="1:4" s="30" customFormat="1" ht="22.5" customHeight="1" x14ac:dyDescent="0.3">
      <c r="A6" s="49"/>
      <c r="B6" s="50" t="s">
        <v>1</v>
      </c>
      <c r="C6" s="51"/>
    </row>
    <row r="7" spans="1:4" s="30" customFormat="1" x14ac:dyDescent="0.3">
      <c r="A7" s="49">
        <v>2</v>
      </c>
      <c r="B7" s="52" t="s">
        <v>2</v>
      </c>
      <c r="C7" s="51"/>
    </row>
    <row r="8" spans="1:4" ht="100.8" x14ac:dyDescent="0.3">
      <c r="A8" s="3">
        <v>3</v>
      </c>
      <c r="B8" s="59" t="s">
        <v>124</v>
      </c>
      <c r="C8" s="4"/>
    </row>
    <row r="9" spans="1:4" ht="69.75" customHeight="1" x14ac:dyDescent="0.3">
      <c r="A9" s="3">
        <v>4</v>
      </c>
      <c r="B9" s="4" t="s">
        <v>123</v>
      </c>
      <c r="C9" s="4"/>
    </row>
    <row r="10" spans="1:4" x14ac:dyDescent="0.3">
      <c r="A10" s="3">
        <v>5</v>
      </c>
      <c r="B10" s="4" t="s">
        <v>3</v>
      </c>
      <c r="C10" s="4"/>
    </row>
    <row r="11" spans="1:4" ht="33" customHeight="1" x14ac:dyDescent="0.3">
      <c r="B11" s="48" t="s">
        <v>4</v>
      </c>
    </row>
    <row r="12" spans="1:4" x14ac:dyDescent="0.3"/>
    <row r="13" spans="1:4" s="63" customFormat="1" hidden="1" x14ac:dyDescent="0.3"/>
    <row r="14" spans="1:4" s="63" customFormat="1" hidden="1" x14ac:dyDescent="0.3"/>
    <row r="15" spans="1:4" s="63" customFormat="1" hidden="1" x14ac:dyDescent="0.3"/>
    <row r="16" spans="1:4" s="63" customFormat="1" hidden="1" x14ac:dyDescent="0.3"/>
    <row r="17" s="63" customFormat="1" hidden="1" x14ac:dyDescent="0.3"/>
    <row r="18" s="63" customFormat="1" hidden="1" x14ac:dyDescent="0.3"/>
    <row r="19" s="63" customFormat="1" hidden="1" x14ac:dyDescent="0.3"/>
    <row r="20" s="63" customFormat="1" hidden="1" x14ac:dyDescent="0.3"/>
    <row r="21" s="63" customFormat="1" hidden="1" x14ac:dyDescent="0.3"/>
    <row r="22" s="63" customFormat="1" hidden="1" x14ac:dyDescent="0.3"/>
    <row r="23" s="63" customFormat="1" hidden="1" x14ac:dyDescent="0.3"/>
    <row r="24" s="63" customFormat="1" hidden="1" x14ac:dyDescent="0.3"/>
    <row r="25" s="63" customFormat="1" hidden="1" x14ac:dyDescent="0.3"/>
    <row r="26" s="63" customFormat="1" hidden="1" x14ac:dyDescent="0.3"/>
    <row r="27" s="63" customFormat="1" hidden="1" x14ac:dyDescent="0.3"/>
    <row r="28" s="63" customFormat="1" hidden="1" x14ac:dyDescent="0.3"/>
    <row r="29" s="63" customFormat="1" hidden="1" x14ac:dyDescent="0.3"/>
    <row r="30" s="63" customFormat="1" hidden="1" x14ac:dyDescent="0.3"/>
    <row r="31" s="63" customFormat="1" hidden="1" x14ac:dyDescent="0.3"/>
    <row r="32" s="63" customFormat="1" hidden="1" x14ac:dyDescent="0.3"/>
    <row r="33" s="63" customFormat="1" hidden="1" x14ac:dyDescent="0.3"/>
    <row r="34" s="63" customFormat="1" hidden="1" x14ac:dyDescent="0.3"/>
    <row r="35" s="63" customFormat="1" hidden="1" x14ac:dyDescent="0.3"/>
    <row r="36" s="63" customFormat="1" hidden="1" x14ac:dyDescent="0.3"/>
    <row r="37" s="63" customFormat="1" hidden="1" x14ac:dyDescent="0.3"/>
    <row r="38" s="63" customFormat="1" hidden="1" x14ac:dyDescent="0.3"/>
    <row r="39" s="63" customFormat="1" hidden="1" x14ac:dyDescent="0.3"/>
    <row r="40" s="63" customFormat="1" hidden="1" x14ac:dyDescent="0.3"/>
    <row r="41" s="63" customFormat="1" hidden="1" x14ac:dyDescent="0.3"/>
    <row r="42" s="63" customFormat="1" hidden="1" x14ac:dyDescent="0.3"/>
    <row r="43" s="63" customFormat="1" hidden="1" x14ac:dyDescent="0.3"/>
    <row r="44" s="63" customFormat="1" hidden="1" x14ac:dyDescent="0.3"/>
    <row r="45" s="63" customFormat="1" hidden="1" x14ac:dyDescent="0.3"/>
    <row r="46" s="63" customFormat="1" hidden="1" x14ac:dyDescent="0.3"/>
    <row r="47" s="63" customFormat="1" hidden="1" x14ac:dyDescent="0.3"/>
    <row r="48" s="63" customFormat="1" hidden="1" x14ac:dyDescent="0.3"/>
  </sheetData>
  <sheetProtection algorithmName="SHA-512" hashValue="KHiNPqScg39AItvu9lXcvL992ra6tqAy3ZjG0ubmp+flysGtzjDs/I6TOOy2RLUuu4oTV6jz264L6gr8/2RtWw==" saltValue="ynuts9DQoxJ/vXuxmsHvyw==" spinCount="100000" sheet="1" formatRows="0" insertColumns="0"/>
  <mergeCells count="1">
    <mergeCell ref="A3:B3"/>
  </mergeCells>
  <hyperlinks>
    <hyperlink ref="A1" r:id="rId1" xr:uid="{31F41907-8E88-4A78-9CFC-B635B6FCC34D}"/>
    <hyperlink ref="B7" r:id="rId2" xr:uid="{FBD3FB3E-DA30-4B61-B1CC-DA456455B2C5}"/>
    <hyperlink ref="B6" r:id="rId3" display="If you have not performed a vendor onboarding eligibility assessment, please visit https://go.gov.sg/vsa and ensure that you have passed all criteria." xr:uid="{E6370B5F-80B7-46C3-AA9D-71FEB738FE72}"/>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3"/>
  <sheetViews>
    <sheetView showGridLines="0" zoomScale="85" zoomScaleNormal="85" workbookViewId="0">
      <selection activeCell="A3" sqref="A3:F3"/>
    </sheetView>
  </sheetViews>
  <sheetFormatPr defaultColWidth="0" defaultRowHeight="14.4" zeroHeight="1" x14ac:dyDescent="0.3"/>
  <cols>
    <col min="1" max="1" width="6.5546875" style="3" customWidth="1"/>
    <col min="2" max="2" width="123.44140625" style="1" customWidth="1"/>
    <col min="3" max="3" width="18.5546875" style="1" customWidth="1"/>
    <col min="4" max="4" width="12.5546875" style="1" customWidth="1"/>
    <col min="5" max="5" width="69.5546875" style="1" customWidth="1"/>
    <col min="6" max="6" width="2.5546875" style="1" customWidth="1"/>
    <col min="7" max="16384" width="9.21875" style="1" hidden="1"/>
  </cols>
  <sheetData>
    <row r="1" spans="1:6" x14ac:dyDescent="0.3">
      <c r="A1" s="78" t="s">
        <v>0</v>
      </c>
      <c r="E1" s="10" t="str">
        <f>Instructions!$C$1</f>
        <v>Version: 25-2.0</v>
      </c>
      <c r="F1" s="5"/>
    </row>
    <row r="2" spans="1:6" x14ac:dyDescent="0.3">
      <c r="E2" s="26">
        <f>Instructions!C2</f>
        <v>45778</v>
      </c>
      <c r="F2" s="5"/>
    </row>
    <row r="3" spans="1:6" s="7" customFormat="1" ht="32.1" customHeight="1" x14ac:dyDescent="0.3">
      <c r="A3" s="86" t="s">
        <v>5</v>
      </c>
      <c r="B3" s="86"/>
      <c r="C3" s="86"/>
      <c r="D3" s="86"/>
      <c r="E3" s="86"/>
      <c r="F3" s="86"/>
    </row>
    <row r="4" spans="1:6" x14ac:dyDescent="0.3"/>
    <row r="5" spans="1:6" ht="139.5" customHeight="1" x14ac:dyDescent="0.3">
      <c r="A5" s="87" t="s">
        <v>125</v>
      </c>
      <c r="B5" s="87"/>
      <c r="C5" s="87"/>
      <c r="D5" s="87"/>
      <c r="E5" s="87"/>
    </row>
    <row r="6" spans="1:6" x14ac:dyDescent="0.3">
      <c r="A6" s="9" t="s">
        <v>6</v>
      </c>
      <c r="B6" s="8"/>
      <c r="C6" s="8"/>
      <c r="D6" s="8"/>
      <c r="E6" s="8"/>
    </row>
    <row r="7" spans="1:6" ht="24" customHeight="1" x14ac:dyDescent="0.3">
      <c r="A7" s="79"/>
      <c r="B7" s="8" t="s">
        <v>7</v>
      </c>
      <c r="C7" s="19"/>
      <c r="D7" s="8"/>
      <c r="E7" s="8"/>
    </row>
    <row r="8" spans="1:6" ht="47.25" customHeight="1" x14ac:dyDescent="0.3">
      <c r="A8" s="80">
        <f>COUNTIFS(C12:C21, "Mandatory", D12:D21, "No")</f>
        <v>0</v>
      </c>
      <c r="B8" s="19" t="str">
        <f>IF(A8&gt;0,"Error! You have indicated [No] for at least 1 of the Mandatory requirements. All Mandatory requirements must be met. Please do not proceed until all requirements can be met.","")</f>
        <v/>
      </c>
      <c r="C8" s="19"/>
      <c r="D8" s="8"/>
      <c r="E8" s="8"/>
    </row>
    <row r="9" spans="1:6" ht="112.5" customHeight="1" x14ac:dyDescent="0.3">
      <c r="D9" s="8"/>
      <c r="E9" s="8"/>
    </row>
    <row r="10" spans="1:6" x14ac:dyDescent="0.3">
      <c r="D10" s="8"/>
      <c r="E10" s="8"/>
    </row>
    <row r="11" spans="1:6" s="2" customFormat="1" x14ac:dyDescent="0.3">
      <c r="A11" s="15" t="s">
        <v>8</v>
      </c>
      <c r="B11" s="16" t="s">
        <v>9</v>
      </c>
      <c r="C11" s="16" t="s">
        <v>10</v>
      </c>
      <c r="D11" s="16" t="s">
        <v>11</v>
      </c>
      <c r="E11" s="16" t="s">
        <v>12</v>
      </c>
    </row>
    <row r="12" spans="1:6" s="2" customFormat="1" ht="28.8" x14ac:dyDescent="0.3">
      <c r="A12" s="81">
        <v>1</v>
      </c>
      <c r="B12" s="45" t="s">
        <v>13</v>
      </c>
      <c r="C12" s="12" t="s">
        <v>14</v>
      </c>
      <c r="D12" s="60"/>
      <c r="E12" s="84" t="s">
        <v>15</v>
      </c>
    </row>
    <row r="13" spans="1:6" s="2" customFormat="1" ht="28.8" x14ac:dyDescent="0.3">
      <c r="A13" s="81">
        <v>2</v>
      </c>
      <c r="B13" s="82" t="s">
        <v>16</v>
      </c>
      <c r="C13" s="12" t="s">
        <v>14</v>
      </c>
      <c r="D13" s="60"/>
      <c r="E13" s="84" t="s">
        <v>17</v>
      </c>
    </row>
    <row r="14" spans="1:6" s="2" customFormat="1" ht="28.8" x14ac:dyDescent="0.3">
      <c r="A14" s="81">
        <v>3</v>
      </c>
      <c r="B14" s="45" t="s">
        <v>18</v>
      </c>
      <c r="C14" s="12" t="s">
        <v>14</v>
      </c>
      <c r="D14" s="60"/>
      <c r="E14" s="84" t="s">
        <v>19</v>
      </c>
    </row>
    <row r="15" spans="1:6" ht="43.2" x14ac:dyDescent="0.3">
      <c r="A15" s="83">
        <v>4</v>
      </c>
      <c r="B15" s="12" t="s">
        <v>20</v>
      </c>
      <c r="C15" s="12" t="s">
        <v>21</v>
      </c>
      <c r="D15" s="60"/>
      <c r="E15" s="33" t="s">
        <v>22</v>
      </c>
    </row>
    <row r="16" spans="1:6" ht="28.8" x14ac:dyDescent="0.3">
      <c r="A16" s="83">
        <v>5</v>
      </c>
      <c r="B16" s="12" t="s">
        <v>115</v>
      </c>
      <c r="C16" s="12" t="s">
        <v>14</v>
      </c>
      <c r="D16" s="60"/>
      <c r="E16" s="33" t="s">
        <v>116</v>
      </c>
    </row>
    <row r="17" spans="1:5" ht="57.6" x14ac:dyDescent="0.3">
      <c r="A17" s="83">
        <v>6</v>
      </c>
      <c r="B17" s="12" t="s">
        <v>23</v>
      </c>
      <c r="C17" s="12" t="s">
        <v>21</v>
      </c>
      <c r="D17" s="60"/>
      <c r="E17" s="33" t="s">
        <v>22</v>
      </c>
    </row>
    <row r="18" spans="1:5" ht="115.2" x14ac:dyDescent="0.3">
      <c r="A18" s="83">
        <v>7</v>
      </c>
      <c r="B18" s="12" t="s">
        <v>120</v>
      </c>
      <c r="C18" s="12" t="s">
        <v>21</v>
      </c>
      <c r="D18" s="60"/>
      <c r="E18" s="85" t="s">
        <v>121</v>
      </c>
    </row>
    <row r="19" spans="1:5" ht="28.8" x14ac:dyDescent="0.3">
      <c r="A19" s="83">
        <v>8</v>
      </c>
      <c r="B19" s="12" t="s">
        <v>117</v>
      </c>
      <c r="C19" s="12" t="s">
        <v>21</v>
      </c>
      <c r="D19" s="60"/>
      <c r="E19" s="33" t="s">
        <v>118</v>
      </c>
    </row>
    <row r="20" spans="1:5" ht="57.6" x14ac:dyDescent="0.3">
      <c r="A20" s="83">
        <v>9</v>
      </c>
      <c r="B20" s="12" t="s">
        <v>107</v>
      </c>
      <c r="C20" s="12" t="s">
        <v>14</v>
      </c>
      <c r="D20" s="60"/>
      <c r="E20" s="33" t="s">
        <v>22</v>
      </c>
    </row>
    <row r="21" spans="1:5" ht="86.4" x14ac:dyDescent="0.3">
      <c r="A21" s="83">
        <v>10</v>
      </c>
      <c r="B21" s="12" t="s">
        <v>108</v>
      </c>
      <c r="C21" s="12" t="s">
        <v>14</v>
      </c>
      <c r="D21" s="60"/>
      <c r="E21" s="33" t="s">
        <v>109</v>
      </c>
    </row>
    <row r="22" spans="1:5" x14ac:dyDescent="0.3"/>
    <row r="23" spans="1:5" x14ac:dyDescent="0.3"/>
  </sheetData>
  <sheetProtection algorithmName="SHA-512" hashValue="6dGH+Rr/HZerUdoeKDle7r9tQROt5ZHini4/0T+rRCoUE/4qQjbCu/PWnrHz1hcV85Rs/cdXTReInE7jzjYghA==" saltValue="VeRn56x3Em2NppoAAOkmEg==" spinCount="100000" sheet="1" formatColumns="0" formatRows="0" insertHyperlinks="0"/>
  <protectedRanges>
    <protectedRange sqref="D12:E15" name="GA"/>
    <protectedRange sqref="E15" name="Soln Cat Req"/>
    <protectedRange sqref="D12:D15" name="Compliance"/>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16" priority="1">
      <formula>AND($C12="Mandatory", $D12="No")</formula>
    </cfRule>
    <cfRule type="containsBlanks" dxfId="15" priority="2">
      <formula>LEN(TRIM(D12))=0</formula>
    </cfRule>
  </conditionalFormatting>
  <dataValidations count="1">
    <dataValidation type="list" showInputMessage="1" showErrorMessage="1" sqref="D12:D21" xr:uid="{635A295F-FEE1-475F-8676-9D019EF846D6}">
      <formula1>"Yes,No"</formula1>
    </dataValidation>
  </dataValidations>
  <hyperlinks>
    <hyperlink ref="A1" r:id="rId1" xr:uid="{4BE62BB9-2298-4002-9D0B-C8A0598149C9}"/>
    <hyperlink ref="E18" r:id="rId2" xr:uid="{93EEE082-610E-4DE6-8F12-0033E4A92CAE}"/>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I44"/>
  <sheetViews>
    <sheetView showGridLines="0" topLeftCell="B1" zoomScale="90" zoomScaleNormal="90" workbookViewId="0">
      <selection activeCell="A6" sqref="A6:E6"/>
    </sheetView>
  </sheetViews>
  <sheetFormatPr defaultColWidth="0" defaultRowHeight="14.4" zeroHeight="1" x14ac:dyDescent="0.3"/>
  <cols>
    <col min="1" max="1" width="6.44140625" style="3" customWidth="1"/>
    <col min="2" max="2" width="130.5546875" style="1" customWidth="1"/>
    <col min="3" max="4" width="12.5546875" style="1" customWidth="1"/>
    <col min="5" max="5" width="94.77734375" style="1" customWidth="1"/>
    <col min="6" max="6" width="2.5546875" style="1" customWidth="1"/>
    <col min="7" max="7" width="19.5546875" style="30" customWidth="1"/>
    <col min="8" max="9" width="9.21875" style="1" customWidth="1"/>
    <col min="10" max="16384" width="9.21875" style="1" hidden="1"/>
  </cols>
  <sheetData>
    <row r="1" spans="1:7" x14ac:dyDescent="0.3">
      <c r="A1" s="28" t="s">
        <v>0</v>
      </c>
      <c r="D1" s="10"/>
      <c r="E1" s="10" t="str">
        <f>Instructions!$C$1</f>
        <v>Version: 25-2.0</v>
      </c>
      <c r="F1" s="5"/>
    </row>
    <row r="2" spans="1:7" x14ac:dyDescent="0.3">
      <c r="D2" s="10"/>
      <c r="E2" s="26">
        <f>Instructions!C2</f>
        <v>45778</v>
      </c>
      <c r="F2" s="5"/>
    </row>
    <row r="3" spans="1:7" s="7" customFormat="1" ht="32.1" customHeight="1" x14ac:dyDescent="0.3">
      <c r="A3" s="18" t="s">
        <v>106</v>
      </c>
      <c r="B3" s="18"/>
      <c r="C3" s="18"/>
      <c r="D3" s="18"/>
      <c r="E3" s="18"/>
      <c r="F3" s="18"/>
      <c r="G3" s="31"/>
    </row>
    <row r="4" spans="1:7" x14ac:dyDescent="0.3"/>
    <row r="5" spans="1:7" x14ac:dyDescent="0.3">
      <c r="A5" s="87" t="s">
        <v>24</v>
      </c>
      <c r="B5" s="87"/>
      <c r="C5" s="87"/>
      <c r="D5" s="87"/>
      <c r="E5" s="87"/>
    </row>
    <row r="6" spans="1:7" ht="108" customHeight="1" x14ac:dyDescent="0.3">
      <c r="A6" s="87" t="s">
        <v>25</v>
      </c>
      <c r="B6" s="87"/>
      <c r="C6" s="87"/>
      <c r="D6" s="87"/>
      <c r="E6" s="87"/>
    </row>
    <row r="7" spans="1:7" x14ac:dyDescent="0.3">
      <c r="A7" s="8"/>
      <c r="B7" s="8"/>
      <c r="C7" s="8"/>
      <c r="D7" s="8"/>
      <c r="E7" s="8"/>
    </row>
    <row r="8" spans="1:7" x14ac:dyDescent="0.3">
      <c r="A8" s="9" t="s">
        <v>6</v>
      </c>
      <c r="B8" s="8"/>
      <c r="C8" s="11"/>
      <c r="D8" s="8"/>
      <c r="E8" s="11"/>
    </row>
    <row r="9" spans="1:7" x14ac:dyDescent="0.3">
      <c r="A9" s="9"/>
      <c r="B9" s="8" t="s">
        <v>7</v>
      </c>
      <c r="C9" s="11"/>
      <c r="D9" s="8"/>
      <c r="E9" s="11"/>
    </row>
    <row r="10" spans="1:7" ht="39.6" customHeight="1" x14ac:dyDescent="0.3">
      <c r="A10" s="58">
        <f>IF(COUNTIF('Data for graphs'!C13:R13,"&gt;0")&lt;=1, 0, COUNTIF('Data for graphs'!C13:R13,"&gt;0"))</f>
        <v>0</v>
      </c>
      <c r="B10" s="19" t="str">
        <f>IF(A10&gt;0,"Error! You have responded in multiple solution categories. Please ONLY provide responses for the selected solution category.","")</f>
        <v/>
      </c>
      <c r="C10" s="9"/>
      <c r="D10" s="8"/>
      <c r="E10" s="11"/>
    </row>
    <row r="11" spans="1:7" ht="39.6" customHeight="1" x14ac:dyDescent="0.3">
      <c r="A11" s="58" cm="1">
        <f t="array" ref="A11">SUMPRODUCT((C18:C43="Mandatory")*(D18:D43="No")+(C18:C43="Mandatory")*(D18:D43="NA"))</f>
        <v>0</v>
      </c>
      <c r="B11" s="19" t="str">
        <f>IF(A11&gt;0,"Error! You have indicated [NO] for at least 1 of the Mandatory requirements. Please do not proceed until all mandatory brequirements can be met.","")</f>
        <v/>
      </c>
      <c r="C11" s="9"/>
      <c r="D11" s="8"/>
      <c r="E11" s="11"/>
    </row>
    <row r="12" spans="1:7" ht="133.5" customHeight="1" x14ac:dyDescent="0.3">
      <c r="B12" s="8"/>
      <c r="D12" s="8"/>
    </row>
    <row r="13" spans="1:7" x14ac:dyDescent="0.3">
      <c r="A13" s="2" t="s">
        <v>26</v>
      </c>
      <c r="B13" s="2"/>
      <c r="C13" s="2"/>
      <c r="D13" s="2"/>
      <c r="E13" s="2"/>
    </row>
    <row r="14" spans="1:7" x14ac:dyDescent="0.3">
      <c r="A14" s="3">
        <v>1</v>
      </c>
      <c r="B14" s="23" t="s">
        <v>73</v>
      </c>
      <c r="C14" s="2"/>
      <c r="D14" s="2"/>
      <c r="E14" s="2"/>
    </row>
    <row r="15" spans="1:7" x14ac:dyDescent="0.3">
      <c r="B15" s="8"/>
      <c r="D15" s="8"/>
    </row>
    <row r="16" spans="1:7" s="2" customFormat="1" x14ac:dyDescent="0.3">
      <c r="A16" s="15" t="s">
        <v>8</v>
      </c>
      <c r="B16" s="16" t="s">
        <v>9</v>
      </c>
      <c r="C16" s="65" t="s">
        <v>10</v>
      </c>
      <c r="D16" s="16" t="s">
        <v>11</v>
      </c>
      <c r="E16" s="16" t="s">
        <v>12</v>
      </c>
      <c r="G16" s="32"/>
    </row>
    <row r="17" spans="1:7" ht="43.2" x14ac:dyDescent="0.3">
      <c r="A17" s="69">
        <v>1</v>
      </c>
      <c r="B17" s="70" t="s">
        <v>89</v>
      </c>
      <c r="C17" s="70"/>
      <c r="D17" s="24"/>
      <c r="E17" s="24"/>
      <c r="G17" s="71" t="s">
        <v>27</v>
      </c>
    </row>
    <row r="18" spans="1:7" s="4" customFormat="1" ht="86.4" x14ac:dyDescent="0.3">
      <c r="A18" s="72">
        <f t="shared" ref="A18:A43" si="0">A17+0.01</f>
        <v>1.01</v>
      </c>
      <c r="B18" s="73" t="s">
        <v>74</v>
      </c>
      <c r="C18" s="66" t="s">
        <v>21</v>
      </c>
      <c r="D18" s="12"/>
      <c r="E18" s="74" t="s">
        <v>29</v>
      </c>
      <c r="G18" s="71" t="s">
        <v>27</v>
      </c>
    </row>
    <row r="19" spans="1:7" s="4" customFormat="1" ht="72" x14ac:dyDescent="0.3">
      <c r="A19" s="72">
        <f t="shared" si="0"/>
        <v>1.02</v>
      </c>
      <c r="B19" s="67" t="s">
        <v>75</v>
      </c>
      <c r="C19" s="66" t="s">
        <v>21</v>
      </c>
      <c r="D19" s="12"/>
      <c r="E19" s="74" t="s">
        <v>29</v>
      </c>
      <c r="G19" s="71" t="s">
        <v>27</v>
      </c>
    </row>
    <row r="20" spans="1:7" s="4" customFormat="1" ht="144" x14ac:dyDescent="0.3">
      <c r="A20" s="72">
        <f t="shared" si="0"/>
        <v>1.03</v>
      </c>
      <c r="B20" s="67" t="s">
        <v>76</v>
      </c>
      <c r="C20" s="17" t="s">
        <v>21</v>
      </c>
      <c r="D20" s="12"/>
      <c r="E20" s="74" t="s">
        <v>29</v>
      </c>
      <c r="G20" s="71" t="s">
        <v>27</v>
      </c>
    </row>
    <row r="21" spans="1:7" s="4" customFormat="1" ht="100.8" x14ac:dyDescent="0.3">
      <c r="A21" s="72">
        <f t="shared" si="0"/>
        <v>1.04</v>
      </c>
      <c r="B21" s="67" t="s">
        <v>77</v>
      </c>
      <c r="C21" s="17" t="s">
        <v>21</v>
      </c>
      <c r="D21" s="12"/>
      <c r="E21" s="74" t="s">
        <v>29</v>
      </c>
      <c r="G21" s="71" t="s">
        <v>27</v>
      </c>
    </row>
    <row r="22" spans="1:7" s="4" customFormat="1" ht="72" x14ac:dyDescent="0.3">
      <c r="A22" s="72">
        <f t="shared" si="0"/>
        <v>1.05</v>
      </c>
      <c r="B22" s="68" t="s">
        <v>78</v>
      </c>
      <c r="C22" s="17" t="s">
        <v>14</v>
      </c>
      <c r="D22" s="12"/>
      <c r="E22" s="24" t="s">
        <v>101</v>
      </c>
      <c r="G22" s="71" t="s">
        <v>27</v>
      </c>
    </row>
    <row r="23" spans="1:7" s="4" customFormat="1" ht="120" customHeight="1" x14ac:dyDescent="0.3">
      <c r="A23" s="72">
        <f t="shared" si="0"/>
        <v>1.06</v>
      </c>
      <c r="B23" s="67" t="s">
        <v>90</v>
      </c>
      <c r="C23" s="72" t="str">
        <f>IF(OR(D22="",D22="Yes"),"Mandatory","No response required")</f>
        <v>Mandatory</v>
      </c>
      <c r="D23" s="74"/>
      <c r="E23" s="74" t="s">
        <v>29</v>
      </c>
      <c r="G23" s="71" t="s">
        <v>27</v>
      </c>
    </row>
    <row r="24" spans="1:7" s="4" customFormat="1" ht="57.6" x14ac:dyDescent="0.3">
      <c r="A24" s="72">
        <f t="shared" si="0"/>
        <v>1.07</v>
      </c>
      <c r="B24" s="75" t="s">
        <v>91</v>
      </c>
      <c r="C24" s="17" t="s">
        <v>21</v>
      </c>
      <c r="D24" s="12"/>
      <c r="E24" s="74" t="s">
        <v>29</v>
      </c>
      <c r="G24" s="71" t="s">
        <v>27</v>
      </c>
    </row>
    <row r="25" spans="1:7" s="4" customFormat="1" x14ac:dyDescent="0.3">
      <c r="A25" s="72">
        <f t="shared" si="0"/>
        <v>1.08</v>
      </c>
      <c r="B25" s="75" t="s">
        <v>79</v>
      </c>
      <c r="C25" s="17" t="s">
        <v>21</v>
      </c>
      <c r="D25" s="12"/>
      <c r="E25" s="74" t="s">
        <v>29</v>
      </c>
      <c r="G25" s="71" t="s">
        <v>27</v>
      </c>
    </row>
    <row r="26" spans="1:7" s="4" customFormat="1" ht="43.2" x14ac:dyDescent="0.3">
      <c r="A26" s="72">
        <f t="shared" si="0"/>
        <v>1.0900000000000001</v>
      </c>
      <c r="B26" s="67" t="s">
        <v>104</v>
      </c>
      <c r="C26" s="17" t="s">
        <v>14</v>
      </c>
      <c r="D26" s="12"/>
      <c r="E26" s="74" t="s">
        <v>29</v>
      </c>
      <c r="G26" s="71" t="s">
        <v>27</v>
      </c>
    </row>
    <row r="27" spans="1:7" s="4" customFormat="1" ht="115.2" x14ac:dyDescent="0.3">
      <c r="A27" s="76">
        <f t="shared" si="0"/>
        <v>1.1000000000000001</v>
      </c>
      <c r="B27" s="75" t="s">
        <v>92</v>
      </c>
      <c r="C27" s="72" t="str">
        <f>IF(OR(D26="",D26="Yes"),"Mandatory","No response required")</f>
        <v>Mandatory</v>
      </c>
      <c r="D27" s="12"/>
      <c r="E27" s="74" t="s">
        <v>29</v>
      </c>
      <c r="G27" s="71" t="s">
        <v>27</v>
      </c>
    </row>
    <row r="28" spans="1:7" s="4" customFormat="1" ht="45" customHeight="1" x14ac:dyDescent="0.3">
      <c r="A28" s="72">
        <f t="shared" si="0"/>
        <v>1.1100000000000001</v>
      </c>
      <c r="B28" s="67" t="s">
        <v>103</v>
      </c>
      <c r="C28" s="17" t="s">
        <v>14</v>
      </c>
      <c r="D28" s="12"/>
      <c r="E28" s="24" t="s">
        <v>101</v>
      </c>
      <c r="G28" s="71" t="s">
        <v>27</v>
      </c>
    </row>
    <row r="29" spans="1:7" s="4" customFormat="1" ht="72" x14ac:dyDescent="0.3">
      <c r="A29" s="72">
        <f t="shared" si="0"/>
        <v>1.1200000000000001</v>
      </c>
      <c r="B29" s="75" t="s">
        <v>93</v>
      </c>
      <c r="C29" s="72" t="str">
        <f>IF(OR(D28="",D28="Yes"),"Mandatory","No response required")</f>
        <v>Mandatory</v>
      </c>
      <c r="D29" s="74"/>
      <c r="E29" s="74" t="s">
        <v>88</v>
      </c>
      <c r="G29" s="71" t="s">
        <v>27</v>
      </c>
    </row>
    <row r="30" spans="1:7" s="4" customFormat="1" ht="28.8" x14ac:dyDescent="0.3">
      <c r="A30" s="72">
        <f t="shared" si="0"/>
        <v>1.1300000000000001</v>
      </c>
      <c r="B30" s="77" t="s">
        <v>94</v>
      </c>
      <c r="C30" s="72" t="s">
        <v>21</v>
      </c>
      <c r="D30" s="12"/>
      <c r="E30" s="74" t="s">
        <v>29</v>
      </c>
      <c r="G30" s="71" t="s">
        <v>27</v>
      </c>
    </row>
    <row r="31" spans="1:7" s="4" customFormat="1" ht="43.2" x14ac:dyDescent="0.3">
      <c r="A31" s="72">
        <f t="shared" si="0"/>
        <v>1.1400000000000001</v>
      </c>
      <c r="B31" s="17" t="s">
        <v>80</v>
      </c>
      <c r="C31" s="17" t="s">
        <v>21</v>
      </c>
      <c r="D31" s="12"/>
      <c r="E31" s="74" t="s">
        <v>29</v>
      </c>
      <c r="G31" s="71" t="s">
        <v>27</v>
      </c>
    </row>
    <row r="32" spans="1:7" s="4" customFormat="1" ht="43.2" x14ac:dyDescent="0.3">
      <c r="A32" s="72">
        <f t="shared" si="0"/>
        <v>1.1500000000000001</v>
      </c>
      <c r="B32" s="75" t="s">
        <v>81</v>
      </c>
      <c r="C32" s="72" t="s">
        <v>21</v>
      </c>
      <c r="D32" s="12"/>
      <c r="E32" s="74" t="s">
        <v>29</v>
      </c>
      <c r="G32" s="71" t="s">
        <v>27</v>
      </c>
    </row>
    <row r="33" spans="1:7" s="4" customFormat="1" ht="86.4" x14ac:dyDescent="0.3">
      <c r="A33" s="72">
        <f t="shared" si="0"/>
        <v>1.1600000000000001</v>
      </c>
      <c r="B33" s="77" t="s">
        <v>95</v>
      </c>
      <c r="C33" s="17" t="s">
        <v>21</v>
      </c>
      <c r="D33" s="12"/>
      <c r="E33" s="74" t="s">
        <v>29</v>
      </c>
      <c r="G33" s="71" t="s">
        <v>27</v>
      </c>
    </row>
    <row r="34" spans="1:7" s="4" customFormat="1" ht="115.2" x14ac:dyDescent="0.3">
      <c r="A34" s="72">
        <f t="shared" si="0"/>
        <v>1.1700000000000002</v>
      </c>
      <c r="B34" s="75" t="s">
        <v>96</v>
      </c>
      <c r="C34" s="17" t="s">
        <v>21</v>
      </c>
      <c r="D34" s="12"/>
      <c r="E34" s="74" t="s">
        <v>29</v>
      </c>
      <c r="G34" s="71" t="s">
        <v>27</v>
      </c>
    </row>
    <row r="35" spans="1:7" s="4" customFormat="1" x14ac:dyDescent="0.3">
      <c r="A35" s="72">
        <f t="shared" si="0"/>
        <v>1.1800000000000002</v>
      </c>
      <c r="B35" s="75" t="s">
        <v>82</v>
      </c>
      <c r="C35" s="72" t="s">
        <v>28</v>
      </c>
      <c r="D35" s="12"/>
      <c r="E35" s="74" t="s">
        <v>29</v>
      </c>
      <c r="G35" s="71" t="s">
        <v>27</v>
      </c>
    </row>
    <row r="36" spans="1:7" s="4" customFormat="1" ht="75" customHeight="1" x14ac:dyDescent="0.3">
      <c r="A36" s="72">
        <f t="shared" si="0"/>
        <v>1.1900000000000002</v>
      </c>
      <c r="B36" s="73" t="s">
        <v>97</v>
      </c>
      <c r="C36" s="17" t="s">
        <v>28</v>
      </c>
      <c r="D36" s="12"/>
      <c r="E36" s="74" t="s">
        <v>29</v>
      </c>
      <c r="G36" s="71" t="s">
        <v>27</v>
      </c>
    </row>
    <row r="37" spans="1:7" s="4" customFormat="1" ht="43.2" x14ac:dyDescent="0.3">
      <c r="A37" s="76">
        <f t="shared" si="0"/>
        <v>1.2000000000000002</v>
      </c>
      <c r="B37" s="67" t="s">
        <v>83</v>
      </c>
      <c r="C37" s="17" t="s">
        <v>14</v>
      </c>
      <c r="D37" s="12"/>
      <c r="E37" s="24" t="s">
        <v>101</v>
      </c>
      <c r="G37" s="71" t="s">
        <v>27</v>
      </c>
    </row>
    <row r="38" spans="1:7" s="4" customFormat="1" ht="100.8" x14ac:dyDescent="0.3">
      <c r="A38" s="72">
        <f t="shared" si="0"/>
        <v>1.2100000000000002</v>
      </c>
      <c r="B38" s="77" t="s">
        <v>98</v>
      </c>
      <c r="C38" s="72" t="str">
        <f>IF(OR(D37="",D37="Yes"),"Mandatory","No response required")</f>
        <v>Mandatory</v>
      </c>
      <c r="D38" s="74"/>
      <c r="E38" s="74" t="s">
        <v>29</v>
      </c>
      <c r="G38" s="71" t="s">
        <v>27</v>
      </c>
    </row>
    <row r="39" spans="1:7" s="4" customFormat="1" ht="28.8" x14ac:dyDescent="0.3">
      <c r="A39" s="72">
        <f t="shared" si="0"/>
        <v>1.2200000000000002</v>
      </c>
      <c r="B39" s="77" t="s">
        <v>84</v>
      </c>
      <c r="C39" s="72" t="str">
        <f>IF(OR(D38="",D38="Yes"),"Mandatory","No response required")</f>
        <v>Mandatory</v>
      </c>
      <c r="D39" s="74"/>
      <c r="E39" s="74" t="s">
        <v>29</v>
      </c>
      <c r="G39" s="71" t="s">
        <v>27</v>
      </c>
    </row>
    <row r="40" spans="1:7" s="4" customFormat="1" ht="75" customHeight="1" x14ac:dyDescent="0.3">
      <c r="A40" s="72">
        <f t="shared" si="0"/>
        <v>1.2300000000000002</v>
      </c>
      <c r="B40" s="77" t="s">
        <v>85</v>
      </c>
      <c r="C40" s="72" t="str">
        <f>IF(OR(D39="",D39="Yes"),"Mandatory","No response required")</f>
        <v>Mandatory</v>
      </c>
      <c r="D40" s="74"/>
      <c r="E40" s="74" t="s">
        <v>29</v>
      </c>
      <c r="G40" s="71" t="s">
        <v>27</v>
      </c>
    </row>
    <row r="41" spans="1:7" s="4" customFormat="1" ht="117" customHeight="1" x14ac:dyDescent="0.3">
      <c r="A41" s="72">
        <f t="shared" si="0"/>
        <v>1.2400000000000002</v>
      </c>
      <c r="B41" s="77" t="s">
        <v>99</v>
      </c>
      <c r="C41" s="17" t="s">
        <v>28</v>
      </c>
      <c r="D41" s="12"/>
      <c r="E41" s="74" t="s">
        <v>29</v>
      </c>
      <c r="G41" s="71" t="s">
        <v>27</v>
      </c>
    </row>
    <row r="42" spans="1:7" s="4" customFormat="1" ht="57.6" x14ac:dyDescent="0.3">
      <c r="A42" s="72">
        <f t="shared" si="0"/>
        <v>1.2500000000000002</v>
      </c>
      <c r="B42" s="25" t="s">
        <v>86</v>
      </c>
      <c r="C42" s="17" t="s">
        <v>14</v>
      </c>
      <c r="D42" s="12"/>
      <c r="E42" s="24" t="s">
        <v>101</v>
      </c>
      <c r="G42" s="71" t="s">
        <v>27</v>
      </c>
    </row>
    <row r="43" spans="1:7" s="4" customFormat="1" ht="144" x14ac:dyDescent="0.3">
      <c r="A43" s="72">
        <f t="shared" si="0"/>
        <v>1.2600000000000002</v>
      </c>
      <c r="B43" s="25" t="s">
        <v>87</v>
      </c>
      <c r="C43" s="72" t="str">
        <f>IF(OR(D42="",D42="Yes"),"Mandatory","No response required")</f>
        <v>Mandatory</v>
      </c>
      <c r="D43" s="74"/>
      <c r="E43" s="74" t="s">
        <v>100</v>
      </c>
      <c r="G43" s="71" t="s">
        <v>27</v>
      </c>
    </row>
    <row r="44" spans="1:7" x14ac:dyDescent="0.3"/>
  </sheetData>
  <sheetProtection algorithmName="SHA-512" hashValue="PDTLni3okAvsci9OOgF0xhVChAacX9dWWz3qi/R8VibNB4bp+/xsL+HDl2HzlwAffECMnBn4QwG7M4IAaaRFMg==" saltValue="iar2RXFZ8J00KorWdieWQw==" spinCount="100000" sheet="1" formatColumns="0" formatRows="0" insertHyperlinks="0"/>
  <protectedRanges>
    <protectedRange sqref="D18:D43" name="Soln Cat Req"/>
    <protectedRange sqref="E18:E21 E23:E27 E29:E36 E38:E41 E43" name="Range1"/>
    <protectedRange sqref="E22 E28 E37 E42" name="Travel Management System"/>
  </protectedRanges>
  <mergeCells count="2">
    <mergeCell ref="A6:E6"/>
    <mergeCell ref="A5:E5"/>
  </mergeCells>
  <conditionalFormatting sqref="B18:C43">
    <cfRule type="expression" dxfId="14" priority="22">
      <formula>$C18="No response required as solution does not include this module"</formula>
    </cfRule>
  </conditionalFormatting>
  <conditionalFormatting sqref="D18:D22 D24:D28 D30:D37 D41:D42">
    <cfRule type="containsBlanks" dxfId="13" priority="34">
      <formula>LEN(TRIM(D18))=0</formula>
    </cfRule>
  </conditionalFormatting>
  <conditionalFormatting sqref="D18:D43">
    <cfRule type="expression" dxfId="12" priority="1">
      <formula>(AND(C18="Mandatory",D18="No"))</formula>
    </cfRule>
    <cfRule type="expression" dxfId="11" priority="2">
      <formula>(AND(C18="Mandatory",D18="NA"))</formula>
    </cfRule>
  </conditionalFormatting>
  <conditionalFormatting sqref="E1:E17 E44:E1048576">
    <cfRule type="expression" dxfId="10" priority="23">
      <formula>"&lt;Leave as blank as no remarks are required&gt;"</formula>
    </cfRule>
  </conditionalFormatting>
  <conditionalFormatting sqref="E18:E21 E23:E27 E29:E36 E38:E41 E43">
    <cfRule type="expression" dxfId="9" priority="21">
      <formula>$C18="No response required as solution does not include this module"</formula>
    </cfRule>
  </conditionalFormatting>
  <conditionalFormatting sqref="E22">
    <cfRule type="expression" dxfId="8" priority="15">
      <formula>"&lt;Leave as blank as no remarks are required&gt;"</formula>
    </cfRule>
  </conditionalFormatting>
  <conditionalFormatting sqref="E28">
    <cfRule type="expression" dxfId="7" priority="13">
      <formula>"&lt;Leave as blank as no remarks are required&gt;"</formula>
    </cfRule>
  </conditionalFormatting>
  <conditionalFormatting sqref="E37">
    <cfRule type="expression" dxfId="6" priority="8">
      <formula>"&lt;Leave as blank as no remarks are required&gt;"</formula>
    </cfRule>
  </conditionalFormatting>
  <conditionalFormatting sqref="E42">
    <cfRule type="expression" dxfId="5" priority="7">
      <formula>"&lt;Leave as blank as no remarks are required&gt;"</formula>
    </cfRule>
  </conditionalFormatting>
  <hyperlinks>
    <hyperlink ref="A1" r:id="rId1" xr:uid="{0FF87E3E-A343-461F-BC2B-14D661C17F65}"/>
    <hyperlink ref="G18" location="'Solution Category Requirements'!A3" display="Return to the top" xr:uid="{0CF37E7D-8FB6-4A9A-8095-84D709228F57}"/>
    <hyperlink ref="G19:G43" location="'Solution Category Requirements'!A3" display="Return to the top" xr:uid="{5B8E86BE-DB5F-4736-951E-589E78029B30}"/>
    <hyperlink ref="G17" location="'Solution Category Requirements'!A3" display="Return to the top" xr:uid="{547E7CE4-E8CD-46F8-9B0C-FAF63DD24057}"/>
    <hyperlink ref="B14" location="'Solution Category Requirements'!A30" display="Human Resources Management System (HRMS)" xr:uid="{493228EF-DACA-4235-9989-7A763BE89DAA}"/>
  </hyperlinks>
  <pageMargins left="0.7" right="0.7" top="0.75" bottom="0.75" header="0.3" footer="0.3"/>
  <drawing r:id="rId2"/>
  <legacyDrawing r:id="rId3"/>
  <oleObjects>
    <mc:AlternateContent xmlns:mc="http://schemas.openxmlformats.org/markup-compatibility/2006">
      <mc:Choice Requires="x14">
        <oleObject progId="Worksheet" dvAspect="DVASPECT_ICON" shapeId="7226" r:id="rId4">
          <objectPr defaultSize="0" autoPict="0" r:id="rId5">
            <anchor moveWithCells="1">
              <from>
                <xdr:col>4</xdr:col>
                <xdr:colOff>144780</xdr:colOff>
                <xdr:row>17</xdr:row>
                <xdr:rowOff>259080</xdr:rowOff>
              </from>
              <to>
                <xdr:col>4</xdr:col>
                <xdr:colOff>899160</xdr:colOff>
                <xdr:row>17</xdr:row>
                <xdr:rowOff>792480</xdr:rowOff>
              </to>
            </anchor>
          </objectPr>
        </oleObject>
      </mc:Choice>
      <mc:Fallback>
        <oleObject progId="Worksheet" dvAspect="DVASPECT_ICON" shapeId="7226" r:id="rId4"/>
      </mc:Fallback>
    </mc:AlternateContent>
  </oleObjects>
  <extLst>
    <ext xmlns:x14="http://schemas.microsoft.com/office/spreadsheetml/2009/9/main" uri="{CCE6A557-97BC-4b89-ADB6-D9C93CAAB3DF}">
      <x14:dataValidations xmlns:xm="http://schemas.microsoft.com/office/excel/2006/main" count="2">
        <x14:dataValidation type="list" showInputMessage="1" showErrorMessage="1" xr:uid="{0B0E000F-D026-4CF8-9AEC-68DDB3E1A32D}">
          <x14:formula1>
            <xm:f>Dropdown!$A$2:$A$3</xm:f>
          </x14:formula1>
          <xm:sqref>D18:D21 D30:D37 D39:D42 D28 D24:D26</xm:sqref>
        </x14:dataValidation>
        <x14:dataValidation type="list" showInputMessage="1" showErrorMessage="1" xr:uid="{1FDB7CB8-22B8-4361-A398-F7A71A352BF4}">
          <x14:formula1>
            <xm:f>Dropdown!$A$2:$A$4</xm:f>
          </x14:formula1>
          <xm:sqref>D22:D23 D27 D43 D38 D29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19"/>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53.44140625" style="1" customWidth="1"/>
    <col min="4" max="5" width="9.21875" style="1" customWidth="1"/>
    <col min="6" max="16384" width="9.21875" style="1" hidden="1"/>
  </cols>
  <sheetData>
    <row r="1" spans="1:4" x14ac:dyDescent="0.3">
      <c r="A1" s="28" t="s">
        <v>0</v>
      </c>
      <c r="C1" s="10" t="str">
        <f>Instructions!$C$1</f>
        <v>Version: 25-2.0</v>
      </c>
    </row>
    <row r="2" spans="1:4" x14ac:dyDescent="0.3">
      <c r="C2" s="26">
        <f>Instructions!$C$2</f>
        <v>45778</v>
      </c>
    </row>
    <row r="3" spans="1:4" ht="32.1" customHeight="1" x14ac:dyDescent="0.3">
      <c r="A3" s="86" t="s">
        <v>30</v>
      </c>
      <c r="B3" s="86"/>
      <c r="C3" s="22"/>
      <c r="D3" s="6"/>
    </row>
    <row r="4" spans="1:4" x14ac:dyDescent="0.3">
      <c r="A4" s="46"/>
      <c r="B4" s="46"/>
    </row>
    <row r="5" spans="1:4" ht="142.5" customHeight="1" x14ac:dyDescent="0.3">
      <c r="A5" s="88" t="s">
        <v>127</v>
      </c>
      <c r="B5" s="87"/>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31</v>
      </c>
      <c r="B12" s="4"/>
    </row>
    <row r="13" spans="1:4" ht="49.5" customHeight="1" x14ac:dyDescent="0.3">
      <c r="A13" s="56" t="s">
        <v>32</v>
      </c>
      <c r="B13" s="61" t="s">
        <v>110</v>
      </c>
    </row>
    <row r="14" spans="1:4" ht="38.25" customHeight="1" x14ac:dyDescent="0.3">
      <c r="A14" s="55" t="s">
        <v>33</v>
      </c>
      <c r="B14" s="53" t="str">
        <f>'Survey link'!D6</f>
        <v>This cell will automatically generate a link once you have filled up your company name and proposed solution name in General Assessment worksheet.</v>
      </c>
      <c r="C14" s="4" t="s">
        <v>119</v>
      </c>
    </row>
    <row r="15" spans="1:4" ht="33.75" customHeight="1" x14ac:dyDescent="0.3">
      <c r="B15" s="4"/>
    </row>
    <row r="16" spans="1:4" ht="32.25" customHeight="1" x14ac:dyDescent="0.3">
      <c r="A16" s="57" t="s">
        <v>34</v>
      </c>
      <c r="B16" s="54" t="s">
        <v>35</v>
      </c>
    </row>
    <row r="17" spans="1:2" x14ac:dyDescent="0.3">
      <c r="B17" s="45" t="s">
        <v>36</v>
      </c>
    </row>
    <row r="18" spans="1:2" ht="51.75" customHeight="1" x14ac:dyDescent="0.3">
      <c r="A18" s="3"/>
      <c r="B18" s="47"/>
    </row>
    <row r="19" spans="1:2" x14ac:dyDescent="0.3"/>
  </sheetData>
  <sheetProtection algorithmName="SHA-512" hashValue="/sdKBCgWnfh7r7a+/nvf4LZsJ0sNeNyYRF21nKmJ2kzGCluRaiqoSMAIBUNc+ZYxOaDxT5eFOn93hMeVhc40ww==" saltValue="sd/W6sqjzEHjhGxp64bJtw=="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B16" sqref="B16"/>
    </sheetView>
  </sheetViews>
  <sheetFormatPr defaultColWidth="0" defaultRowHeight="14.4" zeroHeight="1" x14ac:dyDescent="0.3"/>
  <cols>
    <col min="1" max="1" width="84.5546875" customWidth="1"/>
    <col min="2" max="2" width="72.5546875" customWidth="1"/>
    <col min="3" max="3" width="55" customWidth="1"/>
    <col min="4" max="4" width="3" customWidth="1"/>
    <col min="5" max="11" width="0" hidden="1" customWidth="1"/>
    <col min="12" max="16384" width="9.21875" hidden="1"/>
  </cols>
  <sheetData>
    <row r="1" spans="1:3" x14ac:dyDescent="0.3">
      <c r="A1" s="28" t="s">
        <v>0</v>
      </c>
      <c r="C1" s="5" t="str">
        <f>Instructions!C1</f>
        <v>Version: 25-2.0</v>
      </c>
    </row>
    <row r="2" spans="1:3" x14ac:dyDescent="0.3">
      <c r="C2" s="27">
        <f>Instructions!C2</f>
        <v>45778</v>
      </c>
    </row>
    <row r="3" spans="1:3" s="7" customFormat="1" ht="32.1" customHeight="1" x14ac:dyDescent="0.3">
      <c r="A3" s="86" t="s">
        <v>37</v>
      </c>
      <c r="B3" s="86"/>
      <c r="C3" s="86"/>
    </row>
    <row r="4" spans="1:3" x14ac:dyDescent="0.3"/>
    <row r="5" spans="1:3" ht="21.6" thickBot="1" x14ac:dyDescent="0.45">
      <c r="A5" s="42" t="s">
        <v>38</v>
      </c>
    </row>
    <row r="6" spans="1:3" s="20" customFormat="1" ht="15.6" x14ac:dyDescent="0.3">
      <c r="A6" s="37" t="s">
        <v>39</v>
      </c>
      <c r="B6" s="41" t="s">
        <v>40</v>
      </c>
      <c r="C6" s="40" t="s">
        <v>41</v>
      </c>
    </row>
    <row r="7" spans="1:3" ht="142.19999999999999" customHeight="1" thickBot="1" x14ac:dyDescent="0.35">
      <c r="A7" s="34"/>
      <c r="B7" s="35"/>
      <c r="C7" s="36" t="str">
        <f>IF(AND('Data for graphs'!N2=100%,'Data for graphs'!E26=0),"Proceed","Do not submit")</f>
        <v>Do not submit</v>
      </c>
    </row>
    <row r="8" spans="1:3" ht="15" thickBot="1" x14ac:dyDescent="0.35"/>
    <row r="9" spans="1:3" s="20" customFormat="1" x14ac:dyDescent="0.3">
      <c r="A9" s="39" t="s">
        <v>5</v>
      </c>
      <c r="B9" s="41" t="s">
        <v>40</v>
      </c>
      <c r="C9" s="40"/>
    </row>
    <row r="10" spans="1:3" ht="142.19999999999999" customHeight="1" thickBot="1" x14ac:dyDescent="0.35">
      <c r="A10" s="34"/>
      <c r="B10" s="35"/>
      <c r="C10" s="38" t="str">
        <f>HYPERLINK("#'General Assessment'!A1", "Return to General Assessment")</f>
        <v>Return to General Assessment</v>
      </c>
    </row>
    <row r="11" spans="1:3" ht="15" thickBot="1" x14ac:dyDescent="0.35"/>
    <row r="12" spans="1:3" s="20" customFormat="1" x14ac:dyDescent="0.3">
      <c r="A12" s="39" t="s">
        <v>42</v>
      </c>
      <c r="B12" s="41" t="s">
        <v>40</v>
      </c>
      <c r="C12" s="40"/>
    </row>
    <row r="13" spans="1:3" ht="142.19999999999999" customHeight="1" thickBot="1" x14ac:dyDescent="0.35">
      <c r="A13" s="34"/>
      <c r="B13" s="35"/>
      <c r="C13" s="38" t="str">
        <f>HYPERLINK("#'Solution Category Requirements'!A1", "Return to Solution Category Requirements")</f>
        <v>Return to Solution Category Requirements</v>
      </c>
    </row>
    <row r="14" spans="1:3" ht="15" thickBot="1" x14ac:dyDescent="0.35"/>
    <row r="15" spans="1:3" s="20" customFormat="1" x14ac:dyDescent="0.3">
      <c r="A15" s="39" t="s">
        <v>30</v>
      </c>
      <c r="B15" s="41" t="s">
        <v>40</v>
      </c>
      <c r="C15" s="40"/>
    </row>
    <row r="16" spans="1:3" ht="142.19999999999999" customHeight="1" thickBot="1" x14ac:dyDescent="0.35">
      <c r="A16" s="34"/>
      <c r="B16" s="35"/>
      <c r="C16" s="38" t="str">
        <f>HYPERLINK("#'Satisfaction Survey'!A4", "Return to Satisfaction Survey")</f>
        <v>Return to Satisfaction Survey</v>
      </c>
    </row>
    <row r="17" x14ac:dyDescent="0.3"/>
  </sheetData>
  <sheetProtection algorithmName="SHA-512" hashValue="Uqlr/7uITBesSH04iIj/QrORTYShpYBQI18lthRCzDLueTzicIAuSjBBeEhw/LlqxOHWxAcXwG1EWdck+2X2Qg==" saltValue="7QAnu3wnKdsbnIPQMLAeaA=="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30"/>
  <sheetViews>
    <sheetView workbookViewId="0">
      <selection activeCell="B7" sqref="B7"/>
    </sheetView>
  </sheetViews>
  <sheetFormatPr defaultRowHeight="14.4" x14ac:dyDescent="0.3"/>
  <cols>
    <col min="2" max="2" width="45.5546875" bestFit="1" customWidth="1"/>
    <col min="3" max="3" width="13.21875" bestFit="1" customWidth="1"/>
  </cols>
  <sheetData>
    <row r="1" spans="1:19" x14ac:dyDescent="0.3">
      <c r="A1" t="s">
        <v>43</v>
      </c>
      <c r="E1" t="s">
        <v>44</v>
      </c>
      <c r="H1" t="s">
        <v>45</v>
      </c>
      <c r="M1" t="s">
        <v>39</v>
      </c>
    </row>
    <row r="2" spans="1:19" x14ac:dyDescent="0.3">
      <c r="A2" t="s">
        <v>46</v>
      </c>
      <c r="B2" s="13">
        <f>COUNTIF('General Assessment'!D12:D21,"Yes")/B6+COUNTIF('General Assessment'!D12:D21,"No")/B6</f>
        <v>0</v>
      </c>
      <c r="E2" t="s">
        <v>47</v>
      </c>
      <c r="F2" s="14">
        <f>B13</f>
        <v>0</v>
      </c>
      <c r="H2" t="s">
        <v>47</v>
      </c>
      <c r="I2" s="13">
        <f>J2/5</f>
        <v>0</v>
      </c>
      <c r="J2">
        <f>'Satisfaction Survey'!B18</f>
        <v>0</v>
      </c>
      <c r="M2" t="s">
        <v>47</v>
      </c>
      <c r="N2" s="13">
        <f>SUM(B2,F2,I2)/3</f>
        <v>0</v>
      </c>
    </row>
    <row r="3" spans="1:19" x14ac:dyDescent="0.3">
      <c r="A3" t="s">
        <v>48</v>
      </c>
      <c r="B3" s="14">
        <f>100%-B2</f>
        <v>1</v>
      </c>
      <c r="E3" t="s">
        <v>48</v>
      </c>
      <c r="F3" s="14">
        <f t="shared" ref="F3:F5" si="0">B14</f>
        <v>1</v>
      </c>
      <c r="H3" t="s">
        <v>49</v>
      </c>
      <c r="I3" s="13">
        <f>1-I2</f>
        <v>1</v>
      </c>
      <c r="J3">
        <f>5-J2</f>
        <v>5</v>
      </c>
      <c r="M3" t="s">
        <v>48</v>
      </c>
      <c r="N3" s="13">
        <f>SUM(B3,F3,I3)/3</f>
        <v>1</v>
      </c>
    </row>
    <row r="4" spans="1:19" x14ac:dyDescent="0.3">
      <c r="A4" t="s">
        <v>50</v>
      </c>
      <c r="B4" s="13">
        <f>COUNTIF('General Assessment'!D15:D21,"Yes")/B6</f>
        <v>0</v>
      </c>
      <c r="E4" t="s">
        <v>50</v>
      </c>
      <c r="F4" s="14">
        <f t="shared" si="0"/>
        <v>0</v>
      </c>
      <c r="H4" t="s">
        <v>50</v>
      </c>
    </row>
    <row r="5" spans="1:19" x14ac:dyDescent="0.3">
      <c r="A5" t="s">
        <v>51</v>
      </c>
      <c r="B5" s="13">
        <f>COUNTIF('General Assessment'!D15:D21,"No")/B6</f>
        <v>0</v>
      </c>
      <c r="E5" t="s">
        <v>51</v>
      </c>
      <c r="F5" s="14">
        <f t="shared" si="0"/>
        <v>0</v>
      </c>
      <c r="H5" t="s">
        <v>51</v>
      </c>
    </row>
    <row r="6" spans="1:19" x14ac:dyDescent="0.3">
      <c r="A6" t="s">
        <v>52</v>
      </c>
      <c r="B6">
        <f>COUNTIF('General Assessment'!A12:A26, "&lt;&gt;")</f>
        <v>10</v>
      </c>
    </row>
    <row r="7" spans="1:19" x14ac:dyDescent="0.3">
      <c r="S7" t="s">
        <v>53</v>
      </c>
    </row>
    <row r="9" spans="1:19" x14ac:dyDescent="0.3">
      <c r="A9" t="s">
        <v>54</v>
      </c>
    </row>
    <row r="11" spans="1:19" x14ac:dyDescent="0.3">
      <c r="A11" t="s">
        <v>44</v>
      </c>
    </row>
    <row r="12" spans="1:19" x14ac:dyDescent="0.3">
      <c r="B12" t="s">
        <v>44</v>
      </c>
      <c r="C12" s="62">
        <v>1</v>
      </c>
      <c r="D12" s="62">
        <v>2</v>
      </c>
      <c r="E12" s="62">
        <v>3</v>
      </c>
      <c r="F12" s="62">
        <v>4</v>
      </c>
      <c r="G12" s="62">
        <v>5</v>
      </c>
      <c r="H12" s="62">
        <v>6</v>
      </c>
      <c r="I12" s="62">
        <v>7</v>
      </c>
      <c r="J12" s="62">
        <v>8</v>
      </c>
      <c r="K12" s="62">
        <v>9</v>
      </c>
      <c r="L12" s="62">
        <v>10</v>
      </c>
      <c r="M12" s="62">
        <v>11</v>
      </c>
      <c r="N12" s="62">
        <v>12</v>
      </c>
      <c r="O12" s="62">
        <v>13</v>
      </c>
      <c r="P12" s="62">
        <v>14</v>
      </c>
      <c r="Q12" s="62">
        <v>15</v>
      </c>
      <c r="R12" s="62">
        <v>16</v>
      </c>
      <c r="S12" s="62">
        <v>17</v>
      </c>
    </row>
    <row r="13" spans="1:19" x14ac:dyDescent="0.3">
      <c r="A13" t="s">
        <v>47</v>
      </c>
      <c r="B13" s="13" cm="1">
        <f t="array" ref="B13">IFERROR(INDEX(C13:R13, MATCH(TRUE, C13:R13&gt;0, 0)), 0)</f>
        <v>0</v>
      </c>
      <c r="C13" s="43">
        <f>SUM(C15:C17)</f>
        <v>0</v>
      </c>
      <c r="D13" s="43" t="e">
        <f t="shared" ref="D13:R13" si="1">SUM(D15:D17)</f>
        <v>#DIV/0!</v>
      </c>
      <c r="E13" s="43" t="e">
        <f t="shared" si="1"/>
        <v>#DIV/0!</v>
      </c>
      <c r="F13" s="43" t="e">
        <f t="shared" si="1"/>
        <v>#DIV/0!</v>
      </c>
      <c r="G13" s="43" t="e">
        <f t="shared" si="1"/>
        <v>#DIV/0!</v>
      </c>
      <c r="H13" s="43" t="e">
        <f t="shared" si="1"/>
        <v>#DIV/0!</v>
      </c>
      <c r="I13" s="43" t="e">
        <f t="shared" si="1"/>
        <v>#DIV/0!</v>
      </c>
      <c r="J13" s="43" t="e">
        <f t="shared" si="1"/>
        <v>#DIV/0!</v>
      </c>
      <c r="K13" s="43" t="e">
        <f t="shared" si="1"/>
        <v>#DIV/0!</v>
      </c>
      <c r="L13" s="43" t="e">
        <f t="shared" si="1"/>
        <v>#DIV/0!</v>
      </c>
      <c r="M13" s="43" t="e">
        <f t="shared" si="1"/>
        <v>#DIV/0!</v>
      </c>
      <c r="N13" s="43" t="e">
        <f t="shared" si="1"/>
        <v>#DIV/0!</v>
      </c>
      <c r="O13" s="43" t="e">
        <f t="shared" si="1"/>
        <v>#DIV/0!</v>
      </c>
      <c r="P13" s="43" t="e">
        <f t="shared" si="1"/>
        <v>#DIV/0!</v>
      </c>
      <c r="Q13" s="43" t="e">
        <f t="shared" si="1"/>
        <v>#DIV/0!</v>
      </c>
      <c r="R13" s="43" t="e">
        <f t="shared" si="1"/>
        <v>#DIV/0!</v>
      </c>
    </row>
    <row r="14" spans="1:19" x14ac:dyDescent="0.3">
      <c r="A14" t="s">
        <v>48</v>
      </c>
      <c r="B14" s="14">
        <f>100%-B13</f>
        <v>1</v>
      </c>
      <c r="C14" s="14">
        <f>100%-C13</f>
        <v>1</v>
      </c>
      <c r="D14" s="14" t="e">
        <f t="shared" ref="D14:R14" si="2">100%-D13</f>
        <v>#DIV/0!</v>
      </c>
      <c r="E14" s="14" t="e">
        <f t="shared" si="2"/>
        <v>#DIV/0!</v>
      </c>
      <c r="F14" s="14" t="e">
        <f t="shared" si="2"/>
        <v>#DIV/0!</v>
      </c>
      <c r="G14" s="14" t="e">
        <f t="shared" si="2"/>
        <v>#DIV/0!</v>
      </c>
      <c r="H14" s="14" t="e">
        <f t="shared" si="2"/>
        <v>#DIV/0!</v>
      </c>
      <c r="I14" s="14" t="e">
        <f t="shared" si="2"/>
        <v>#DIV/0!</v>
      </c>
      <c r="J14" s="14" t="e">
        <f t="shared" si="2"/>
        <v>#DIV/0!</v>
      </c>
      <c r="K14" s="14" t="e">
        <f t="shared" si="2"/>
        <v>#DIV/0!</v>
      </c>
      <c r="L14" s="14" t="e">
        <f t="shared" si="2"/>
        <v>#DIV/0!</v>
      </c>
      <c r="M14" s="14" t="e">
        <f t="shared" si="2"/>
        <v>#DIV/0!</v>
      </c>
      <c r="N14" s="14" t="e">
        <f t="shared" si="2"/>
        <v>#DIV/0!</v>
      </c>
      <c r="O14" s="14" t="e">
        <f t="shared" si="2"/>
        <v>#DIV/0!</v>
      </c>
      <c r="P14" s="14" t="e">
        <f t="shared" si="2"/>
        <v>#DIV/0!</v>
      </c>
      <c r="Q14" s="14" t="e">
        <f t="shared" si="2"/>
        <v>#DIV/0!</v>
      </c>
      <c r="R14" s="14" t="e">
        <f t="shared" si="2"/>
        <v>#DIV/0!</v>
      </c>
    </row>
    <row r="15" spans="1:19" x14ac:dyDescent="0.3">
      <c r="A15" t="s">
        <v>50</v>
      </c>
      <c r="B15" s="13">
        <f>HLOOKUP(B13,C13:R16,3)</f>
        <v>0</v>
      </c>
      <c r="C15" s="13">
        <f>COUNTIFS('Solution Category Requirements'!$A$15:$A$206,"&gt;"&amp;C12,'Solution Category Requirements'!$A$15:$A$206,"&lt;"&amp;D12,'Solution Category Requirements'!$D$15:$D$206,"Yes")/C18</f>
        <v>0</v>
      </c>
      <c r="D15" s="13" t="e">
        <f>COUNTIFS('Solution Category Requirements'!$A$15:$A$206,"&gt;"&amp;D12,'Solution Category Requirements'!$A$15:$A$206,"&lt;"&amp;E12,'Solution Category Requirements'!$D$15:$D$206,"Yes")/D18</f>
        <v>#DIV/0!</v>
      </c>
      <c r="E15" s="13" t="e">
        <f>COUNTIFS('Solution Category Requirements'!$A$15:$A$206,"&gt;"&amp;E12,'Solution Category Requirements'!$A$15:$A$206,"&lt;"&amp;F12,'Solution Category Requirements'!$D$15:$D$206,"Yes")/E18</f>
        <v>#DIV/0!</v>
      </c>
      <c r="F15" s="13" t="e">
        <f>COUNTIFS('Solution Category Requirements'!$A$15:$A$206,"&gt;"&amp;F12,'Solution Category Requirements'!$A$15:$A$206,"&lt;"&amp;G12,'Solution Category Requirements'!$D$15:$D$206,"Yes")/F18</f>
        <v>#DIV/0!</v>
      </c>
      <c r="G15" s="13" t="e">
        <f>COUNTIFS('Solution Category Requirements'!$A$15:$A$206,"&gt;"&amp;G12,'Solution Category Requirements'!$A$15:$A$206,"&lt;"&amp;H12,'Solution Category Requirements'!$D$15:$D$206,"Yes")/G18</f>
        <v>#DIV/0!</v>
      </c>
      <c r="H15" s="13" t="e">
        <f>COUNTIFS('Solution Category Requirements'!$A$15:$A$206,"&gt;"&amp;H12,'Solution Category Requirements'!$A$15:$A$206,"&lt;"&amp;I12,'Solution Category Requirements'!$D$15:$D$206,"Yes")/H18</f>
        <v>#DIV/0!</v>
      </c>
      <c r="I15" s="13" t="e">
        <f>COUNTIFS('Solution Category Requirements'!$A$15:$A$206,"&gt;"&amp;I12,'Solution Category Requirements'!$A$15:$A$206,"&lt;"&amp;J12,'Solution Category Requirements'!$D$15:$D$206,"Yes")/I18</f>
        <v>#DIV/0!</v>
      </c>
      <c r="J15" s="13" t="e">
        <f>COUNTIFS('Solution Category Requirements'!$A$15:$A$206,"&gt;"&amp;J12,'Solution Category Requirements'!$A$15:$A$206,"&lt;"&amp;K12,'Solution Category Requirements'!$D$15:$D$206,"Yes")/J18</f>
        <v>#DIV/0!</v>
      </c>
      <c r="K15" s="13" t="e">
        <f>COUNTIFS('Solution Category Requirements'!$A$15:$A$206,"&gt;"&amp;K12,'Solution Category Requirements'!$A$15:$A$206,"&lt;"&amp;L12,'Solution Category Requirements'!$D$15:$D$206,"Yes")/K18</f>
        <v>#DIV/0!</v>
      </c>
      <c r="L15" s="13" t="e">
        <f>COUNTIFS('Solution Category Requirements'!$A$15:$A$206,"&gt;"&amp;L12,'Solution Category Requirements'!$A$15:$A$206,"&lt;"&amp;M12,'Solution Category Requirements'!$D$15:$D$206,"Yes")/L18</f>
        <v>#DIV/0!</v>
      </c>
      <c r="M15" s="13" t="e">
        <f>COUNTIFS('Solution Category Requirements'!$A$15:$A$206,"&gt;"&amp;M12,'Solution Category Requirements'!$A$15:$A$206,"&lt;"&amp;N12,'Solution Category Requirements'!$D$15:$D$206,"Yes")/M18</f>
        <v>#DIV/0!</v>
      </c>
      <c r="N15" s="13" t="e">
        <f>COUNTIFS('Solution Category Requirements'!$A$15:$A$206,"&gt;"&amp;N12,'Solution Category Requirements'!$A$15:$A$206,"&lt;"&amp;O12,'Solution Category Requirements'!$D$15:$D$206,"Yes")/N18</f>
        <v>#DIV/0!</v>
      </c>
      <c r="O15" s="13" t="e">
        <f>COUNTIFS('Solution Category Requirements'!$A$15:$A$206,"&gt;"&amp;O12,'Solution Category Requirements'!$A$15:$A$206,"&lt;"&amp;P12,'Solution Category Requirements'!$D$15:$D$206,"Yes")/O18</f>
        <v>#DIV/0!</v>
      </c>
      <c r="P15" s="13" t="e">
        <f>COUNTIFS('Solution Category Requirements'!$A$15:$A$206,"&gt;"&amp;P12,'Solution Category Requirements'!$A$15:$A$206,"&lt;"&amp;Q12,'Solution Category Requirements'!$D$15:$D$206,"Yes")/P18</f>
        <v>#DIV/0!</v>
      </c>
      <c r="Q15" s="13" t="e">
        <f>COUNTIFS('Solution Category Requirements'!$A$15:$A$206,"&gt;"&amp;Q12,'Solution Category Requirements'!$A$15:$A$206,"&lt;"&amp;R12,'Solution Category Requirements'!$D$15:$D$206,"Yes")/Q18</f>
        <v>#DIV/0!</v>
      </c>
      <c r="R15" s="13" t="e">
        <f>COUNTIFS('Solution Category Requirements'!$A$15:$A$206,"&gt;"&amp;R12,'Solution Category Requirements'!$A$15:$A$206,"&lt;"&amp;S12,'Solution Category Requirements'!$D$15:$D$206,"Yes")/R18</f>
        <v>#DIV/0!</v>
      </c>
    </row>
    <row r="16" spans="1:19" x14ac:dyDescent="0.3">
      <c r="A16" t="s">
        <v>51</v>
      </c>
      <c r="B16" s="13">
        <f>HLOOKUP(B13,C13:R16,4)</f>
        <v>0</v>
      </c>
      <c r="C16" s="13">
        <f>COUNTIFS('Solution Category Requirements'!$A$15:$A$206,"&gt;"&amp;C12,'Solution Category Requirements'!$A$15:$A$206,"&lt;"&amp;D12,'Solution Category Requirements'!$D$15:$D$206,"No")/C18</f>
        <v>0</v>
      </c>
      <c r="D16" s="13" t="e">
        <f>COUNTIFS('Solution Category Requirements'!$A$15:$A$206,"&gt;"&amp;D12,'Solution Category Requirements'!$A$15:$A$206,"&lt;"&amp;E12,'Solution Category Requirements'!$D$15:$D$206,"No")/D18</f>
        <v>#DIV/0!</v>
      </c>
      <c r="E16" s="13" t="e">
        <f>COUNTIFS('Solution Category Requirements'!$A$15:$A$206,"&gt;"&amp;E12,'Solution Category Requirements'!$A$15:$A$206,"&lt;"&amp;F12,'Solution Category Requirements'!$D$15:$D$206,"No")/E18</f>
        <v>#DIV/0!</v>
      </c>
      <c r="F16" s="13" t="e">
        <f>COUNTIFS('Solution Category Requirements'!$A$15:$A$206,"&gt;"&amp;F12,'Solution Category Requirements'!$A$15:$A$206,"&lt;"&amp;G12,'Solution Category Requirements'!$D$15:$D$206,"No")/F18</f>
        <v>#DIV/0!</v>
      </c>
      <c r="G16" s="13" t="e">
        <f>COUNTIFS('Solution Category Requirements'!$A$15:$A$206,"&gt;"&amp;G12,'Solution Category Requirements'!$A$15:$A$206,"&lt;"&amp;H12,'Solution Category Requirements'!$D$15:$D$206,"No")/G18</f>
        <v>#DIV/0!</v>
      </c>
      <c r="H16" s="13" t="e">
        <f>COUNTIFS('Solution Category Requirements'!$A$15:$A$206,"&gt;"&amp;H12,'Solution Category Requirements'!$A$15:$A$206,"&lt;"&amp;I12,'Solution Category Requirements'!$D$15:$D$206,"No")/H18</f>
        <v>#DIV/0!</v>
      </c>
      <c r="I16" s="13" t="e">
        <f>COUNTIFS('Solution Category Requirements'!$A$15:$A$206,"&gt;"&amp;I12,'Solution Category Requirements'!$A$15:$A$206,"&lt;"&amp;J12,'Solution Category Requirements'!$D$15:$D$206,"No")/I18</f>
        <v>#DIV/0!</v>
      </c>
      <c r="J16" s="13" t="e">
        <f>COUNTIFS('Solution Category Requirements'!$A$15:$A$206,"&gt;"&amp;J12,'Solution Category Requirements'!$A$15:$A$206,"&lt;"&amp;K12,'Solution Category Requirements'!$D$15:$D$206,"No")/J18</f>
        <v>#DIV/0!</v>
      </c>
      <c r="K16" s="13" t="e">
        <f>COUNTIFS('Solution Category Requirements'!$A$15:$A$206,"&gt;"&amp;K12,'Solution Category Requirements'!$A$15:$A$206,"&lt;"&amp;L12,'Solution Category Requirements'!$D$15:$D$206,"No")/K18</f>
        <v>#DIV/0!</v>
      </c>
      <c r="L16" s="13" t="e">
        <f>COUNTIFS('Solution Category Requirements'!$A$15:$A$206,"&gt;"&amp;L12,'Solution Category Requirements'!$A$15:$A$206,"&lt;"&amp;M12,'Solution Category Requirements'!$D$15:$D$206,"No")/L18</f>
        <v>#DIV/0!</v>
      </c>
      <c r="M16" s="13" t="e">
        <f>COUNTIFS('Solution Category Requirements'!$A$15:$A$206,"&gt;"&amp;M12,'Solution Category Requirements'!$A$15:$A$206,"&lt;"&amp;N12,'Solution Category Requirements'!$D$15:$D$206,"No")/M18</f>
        <v>#DIV/0!</v>
      </c>
      <c r="N16" s="13" t="e">
        <f>COUNTIFS('Solution Category Requirements'!$A$15:$A$206,"&gt;"&amp;N12,'Solution Category Requirements'!$A$15:$A$206,"&lt;"&amp;O12,'Solution Category Requirements'!$D$15:$D$206,"No")/N18</f>
        <v>#DIV/0!</v>
      </c>
      <c r="O16" s="13" t="e">
        <f>COUNTIFS('Solution Category Requirements'!$A$15:$A$206,"&gt;"&amp;O12,'Solution Category Requirements'!$A$15:$A$206,"&lt;"&amp;P12,'Solution Category Requirements'!$D$15:$D$206,"No")/O18</f>
        <v>#DIV/0!</v>
      </c>
      <c r="P16" s="13" t="e">
        <f>COUNTIFS('Solution Category Requirements'!$A$15:$A$206,"&gt;"&amp;P12,'Solution Category Requirements'!$A$15:$A$206,"&lt;"&amp;Q12,'Solution Category Requirements'!$D$15:$D$206,"No")/P18</f>
        <v>#DIV/0!</v>
      </c>
      <c r="Q16" s="13" t="e">
        <f>COUNTIFS('Solution Category Requirements'!$A$15:$A$206,"&gt;"&amp;Q12,'Solution Category Requirements'!$A$15:$A$206,"&lt;"&amp;R12,'Solution Category Requirements'!$D$15:$D$206,"No")/Q18</f>
        <v>#DIV/0!</v>
      </c>
      <c r="R16" s="13" t="e">
        <f>COUNTIFS('Solution Category Requirements'!$A$15:$A$206,"&gt;"&amp;R12,'Solution Category Requirements'!$A$15:$A$206,"&lt;"&amp;S12,'Solution Category Requirements'!$D$15:$D$206,"No")/R18</f>
        <v>#DIV/0!</v>
      </c>
    </row>
    <row r="17" spans="1:20" x14ac:dyDescent="0.3">
      <c r="A17" t="s">
        <v>102</v>
      </c>
      <c r="B17" s="13">
        <f>HLOOKUP(B14,C14:R17,4)</f>
        <v>0</v>
      </c>
      <c r="C17" s="13">
        <f>COUNTIFS('Solution Category Requirements'!$A$15:$A$206,"&gt;"&amp;C12,'Solution Category Requirements'!$A$15:$A$206,"&lt;"&amp;D12,'Solution Category Requirements'!$D$15:$D$206,"NA")/C18</f>
        <v>0</v>
      </c>
      <c r="D17" s="13" t="e">
        <f>COUNTIFS('Solution Category Requirements'!$A$15:$A$206,"&gt;"&amp;D12,'Solution Category Requirements'!$A$15:$A$206,"&lt;"&amp;E12,'Solution Category Requirements'!$D$15:$D$206,"NA")/D18</f>
        <v>#DIV/0!</v>
      </c>
      <c r="E17" s="13" t="e">
        <f>COUNTIFS('Solution Category Requirements'!$A$15:$A$206,"&gt;"&amp;E12,'Solution Category Requirements'!$A$15:$A$206,"&lt;"&amp;F12,'Solution Category Requirements'!$D$15:$D$206,"NA")/E18</f>
        <v>#DIV/0!</v>
      </c>
      <c r="F17" s="13" t="e">
        <f>COUNTIFS('Solution Category Requirements'!$A$15:$A$206,"&gt;"&amp;F12,'Solution Category Requirements'!$A$15:$A$206,"&lt;"&amp;G12,'Solution Category Requirements'!$D$15:$D$206,"NA")/F18</f>
        <v>#DIV/0!</v>
      </c>
      <c r="G17" s="13" t="e">
        <f>COUNTIFS('Solution Category Requirements'!$A$15:$A$206,"&gt;"&amp;G12,'Solution Category Requirements'!$A$15:$A$206,"&lt;"&amp;H12,'Solution Category Requirements'!$D$15:$D$206,"NA")/G18</f>
        <v>#DIV/0!</v>
      </c>
      <c r="H17" s="13" t="e">
        <f>COUNTIFS('Solution Category Requirements'!$A$15:$A$206,"&gt;"&amp;H12,'Solution Category Requirements'!$A$15:$A$206,"&lt;"&amp;I12,'Solution Category Requirements'!$D$15:$D$206,"NA")/H18</f>
        <v>#DIV/0!</v>
      </c>
      <c r="I17" s="13" t="e">
        <f>COUNTIFS('Solution Category Requirements'!$A$15:$A$206,"&gt;"&amp;I12,'Solution Category Requirements'!$A$15:$A$206,"&lt;"&amp;J12,'Solution Category Requirements'!$D$15:$D$206,"NA")/I18</f>
        <v>#DIV/0!</v>
      </c>
      <c r="J17" s="13" t="e">
        <f>COUNTIFS('Solution Category Requirements'!$A$15:$A$206,"&gt;"&amp;J12,'Solution Category Requirements'!$A$15:$A$206,"&lt;"&amp;K12,'Solution Category Requirements'!$D$15:$D$206,"NA")/J18</f>
        <v>#DIV/0!</v>
      </c>
      <c r="K17" s="13" t="e">
        <f>COUNTIFS('Solution Category Requirements'!$A$15:$A$206,"&gt;"&amp;K12,'Solution Category Requirements'!$A$15:$A$206,"&lt;"&amp;L12,'Solution Category Requirements'!$D$15:$D$206,"NA")/K18</f>
        <v>#DIV/0!</v>
      </c>
      <c r="L17" s="13" t="e">
        <f>COUNTIFS('Solution Category Requirements'!$A$15:$A$206,"&gt;"&amp;L12,'Solution Category Requirements'!$A$15:$A$206,"&lt;"&amp;M12,'Solution Category Requirements'!$D$15:$D$206,"NA")/L18</f>
        <v>#DIV/0!</v>
      </c>
      <c r="M17" s="13" t="e">
        <f>COUNTIFS('Solution Category Requirements'!$A$15:$A$206,"&gt;"&amp;M12,'Solution Category Requirements'!$A$15:$A$206,"&lt;"&amp;N12,'Solution Category Requirements'!$D$15:$D$206,"NA")/M18</f>
        <v>#DIV/0!</v>
      </c>
      <c r="N17" s="13" t="e">
        <f>COUNTIFS('Solution Category Requirements'!$A$15:$A$206,"&gt;"&amp;N12,'Solution Category Requirements'!$A$15:$A$206,"&lt;"&amp;O12,'Solution Category Requirements'!$D$15:$D$206,"NA")/N18</f>
        <v>#DIV/0!</v>
      </c>
      <c r="O17" s="13" t="e">
        <f>COUNTIFS('Solution Category Requirements'!$A$15:$A$206,"&gt;"&amp;O12,'Solution Category Requirements'!$A$15:$A$206,"&lt;"&amp;P12,'Solution Category Requirements'!$D$15:$D$206,"NA")/O18</f>
        <v>#DIV/0!</v>
      </c>
      <c r="P17" s="13" t="e">
        <f>COUNTIFS('Solution Category Requirements'!$A$15:$A$206,"&gt;"&amp;P12,'Solution Category Requirements'!$A$15:$A$206,"&lt;"&amp;Q12,'Solution Category Requirements'!$D$15:$D$206,"NA")/P18</f>
        <v>#DIV/0!</v>
      </c>
      <c r="Q17" s="13" t="e">
        <f>COUNTIFS('Solution Category Requirements'!$A$15:$A$206,"&gt;"&amp;Q12,'Solution Category Requirements'!$A$15:$A$206,"&lt;"&amp;R12,'Solution Category Requirements'!$D$15:$D$206,"NA")/Q18</f>
        <v>#DIV/0!</v>
      </c>
      <c r="R17" s="13" t="e">
        <f>COUNTIFS('Solution Category Requirements'!$A$15:$A$206,"&gt;"&amp;R12,'Solution Category Requirements'!$A$15:$A$206,"&lt;"&amp;S12,'Solution Category Requirements'!$D$15:$D$206,"NA")/R18</f>
        <v>#DIV/0!</v>
      </c>
    </row>
    <row r="18" spans="1:20" x14ac:dyDescent="0.3">
      <c r="A18" t="s">
        <v>55</v>
      </c>
      <c r="B18" s="13"/>
      <c r="C18" s="44">
        <f>COUNTIFS('Solution Category Requirements'!$A$17:$A$334,"&gt;"&amp;C12,'Solution Category Requirements'!$A$17:$A$334,"&lt;"&amp;D12)</f>
        <v>26</v>
      </c>
      <c r="D18" s="44">
        <f>COUNTIFS('Solution Category Requirements'!$A$17:$A$334,"&gt;"&amp;D12,'Solution Category Requirements'!$A$17:$A$334,"&lt;"&amp;E12)</f>
        <v>0</v>
      </c>
      <c r="E18" s="44">
        <f>COUNTIFS('Solution Category Requirements'!$A$17:$A$334,"&gt;"&amp;E12,'Solution Category Requirements'!$A$17:$A$334,"&lt;"&amp;F12)</f>
        <v>0</v>
      </c>
      <c r="F18" s="44">
        <f>COUNTIFS('Solution Category Requirements'!$A$17:$A$334,"&gt;"&amp;F12,'Solution Category Requirements'!$A$17:$A$334,"&lt;"&amp;G12)</f>
        <v>0</v>
      </c>
      <c r="G18" s="44">
        <f>COUNTIFS('Solution Category Requirements'!$A$17:$A$334,"&gt;"&amp;G12,'Solution Category Requirements'!$A$17:$A$334,"&lt;"&amp;H12)</f>
        <v>0</v>
      </c>
      <c r="H18" s="44">
        <f>COUNTIFS('Solution Category Requirements'!$A$17:$A$334,"&gt;"&amp;H12,'Solution Category Requirements'!$A$17:$A$334,"&lt;"&amp;I12)</f>
        <v>0</v>
      </c>
      <c r="I18" s="44">
        <f>COUNTIFS('Solution Category Requirements'!$A$17:$A$334,"&gt;"&amp;I12,'Solution Category Requirements'!$A$17:$A$334,"&lt;"&amp;J12)</f>
        <v>0</v>
      </c>
      <c r="J18" s="44">
        <f>COUNTIFS('Solution Category Requirements'!$A$17:$A$334,"&gt;"&amp;J12,'Solution Category Requirements'!$A$17:$A$334,"&lt;"&amp;K12)</f>
        <v>0</v>
      </c>
      <c r="K18" s="44">
        <f>COUNTIFS('Solution Category Requirements'!$A$17:$A$334,"&gt;"&amp;K12,'Solution Category Requirements'!$A$17:$A$334,"&lt;"&amp;L12)</f>
        <v>0</v>
      </c>
      <c r="L18" s="44">
        <f>COUNTIFS('Solution Category Requirements'!$A$17:$A$334,"&gt;"&amp;L12,'Solution Category Requirements'!$A$17:$A$334,"&lt;"&amp;M12)</f>
        <v>0</v>
      </c>
      <c r="M18" s="44">
        <f>COUNTIFS('Solution Category Requirements'!$A$17:$A$334,"&gt;"&amp;M12,'Solution Category Requirements'!$A$17:$A$334,"&lt;"&amp;N12)</f>
        <v>0</v>
      </c>
      <c r="N18" s="44">
        <f>COUNTIFS('Solution Category Requirements'!$A$17:$A$334,"&gt;"&amp;N12,'Solution Category Requirements'!$A$17:$A$334,"&lt;"&amp;O12)</f>
        <v>0</v>
      </c>
      <c r="O18" s="44">
        <f>COUNTIFS('Solution Category Requirements'!$A$17:$A$334,"&gt;"&amp;O12,'Solution Category Requirements'!$A$17:$A$334,"&lt;"&amp;P12)</f>
        <v>0</v>
      </c>
      <c r="P18" s="44">
        <f>COUNTIFS('Solution Category Requirements'!$A$17:$A$334,"&gt;"&amp;P12,'Solution Category Requirements'!$A$17:$A$334,"&lt;"&amp;Q12)</f>
        <v>0</v>
      </c>
      <c r="Q18" s="44">
        <f>COUNTIFS('Solution Category Requirements'!$A$17:$A$334,"&gt;"&amp;Q12,'Solution Category Requirements'!$A$17:$A$334,"&lt;"&amp;R12)</f>
        <v>0</v>
      </c>
      <c r="R18" s="44">
        <f>COUNTIFS('Solution Category Requirements'!$A$17:$A$334,"&gt;"&amp;R12,'Solution Category Requirements'!$A$17:$A$334,"&lt;"&amp;S12)</f>
        <v>0</v>
      </c>
    </row>
    <row r="20" spans="1:20" x14ac:dyDescent="0.3">
      <c r="A20" t="s">
        <v>56</v>
      </c>
      <c r="C20" s="64" t="e">
        <f>MATCH(D12,'Solution Category Requirements'!$A$15:$A$334,0)-MATCH(C12,'Solution Category Requirements'!$A$15:$A$334,0)-1</f>
        <v>#N/A</v>
      </c>
      <c r="D20" s="64" t="e">
        <f>MATCH(E12,'Solution Category Requirements'!$A$15:$A$334,0)-MATCH(D12,'Solution Category Requirements'!$A$15:$A$334,0)-1</f>
        <v>#N/A</v>
      </c>
      <c r="E20" s="64" t="e">
        <f>MATCH(F12,'Solution Category Requirements'!$A$15:$A$334,0)-MATCH(E12,'Solution Category Requirements'!$A$15:$A$334,0)-1</f>
        <v>#N/A</v>
      </c>
      <c r="F20" s="64" t="e">
        <f>MATCH(G12,'Solution Category Requirements'!$A$15:$A$334,0)-MATCH(F12,'Solution Category Requirements'!$A$15:$A$334,0)-1</f>
        <v>#N/A</v>
      </c>
      <c r="G20" s="64" t="e">
        <f>MATCH(H12,'Solution Category Requirements'!$A$15:$A$334,0)-MATCH(G12,'Solution Category Requirements'!$A$15:$A$334,0)-1</f>
        <v>#N/A</v>
      </c>
      <c r="H20" s="64" t="e">
        <f>MATCH(I12,'Solution Category Requirements'!$A$15:$A$334,0)-MATCH(H12,'Solution Category Requirements'!$A$15:$A$334,0)-1</f>
        <v>#N/A</v>
      </c>
      <c r="I20" s="64" t="e">
        <f>MATCH(J12,'Solution Category Requirements'!$A$15:$A$334,0)-MATCH(I12,'Solution Category Requirements'!$A$15:$A$334,0)-1</f>
        <v>#N/A</v>
      </c>
      <c r="J20" s="64" t="e">
        <f>MATCH(K12,'Solution Category Requirements'!$A$15:$A$334,0)-MATCH(J12,'Solution Category Requirements'!$A$15:$A$334,0)-1</f>
        <v>#N/A</v>
      </c>
      <c r="K20" s="64" t="e">
        <f>MATCH(L12,'Solution Category Requirements'!$A$15:$A$334,0)-MATCH(K12,'Solution Category Requirements'!$A$15:$A$334,0)-1</f>
        <v>#N/A</v>
      </c>
      <c r="L20" s="64" t="e">
        <f>MATCH(M12,'Solution Category Requirements'!$A$15:$A$334,0)-MATCH(L12,'Solution Category Requirements'!$A$15:$A$334,0)-1</f>
        <v>#N/A</v>
      </c>
      <c r="M20" s="64" t="e">
        <f>MATCH(N12,'Solution Category Requirements'!$A$15:$A$334,0)-MATCH(M12,'Solution Category Requirements'!$A$15:$A$334,0)-1</f>
        <v>#N/A</v>
      </c>
      <c r="N20" s="64" t="e">
        <f>MATCH(O12,'Solution Category Requirements'!$A$16:$A$334,0)-MATCH(N12,'Solution Category Requirements'!$A$16:$A$334,0)-1</f>
        <v>#N/A</v>
      </c>
      <c r="O20" s="64" t="e">
        <f>MATCH(P12,'Solution Category Requirements'!$A$17:$A$334,0)-MATCH(O12,'Solution Category Requirements'!$A$17:$A$334,0)-1</f>
        <v>#N/A</v>
      </c>
      <c r="P20" s="64" t="e">
        <f>MATCH(Q12,'Solution Category Requirements'!$A$18:$A$334,0)-MATCH(P12,'Solution Category Requirements'!$A$18:$A$334,0)-1</f>
        <v>#N/A</v>
      </c>
      <c r="Q20" s="64" t="e">
        <f>MATCH(R12,'Solution Category Requirements'!$A$19:$A$334,0)-MATCH(Q12,'Solution Category Requirements'!$A$19:$A$334,0)-1</f>
        <v>#N/A</v>
      </c>
      <c r="R20" s="64" t="e">
        <f>MATCH(S12,'Solution Category Requirements'!$A$20:$A$334,0)-MATCH(R12,'Solution Category Requirements'!$A$20:$A$334,0)-1</f>
        <v>#N/A</v>
      </c>
      <c r="T20" t="s">
        <v>71</v>
      </c>
    </row>
    <row r="21" spans="1:20" x14ac:dyDescent="0.3">
      <c r="T21" t="s">
        <v>72</v>
      </c>
    </row>
    <row r="22" spans="1:20" x14ac:dyDescent="0.3">
      <c r="A22" t="s">
        <v>57</v>
      </c>
    </row>
    <row r="23" spans="1:20" x14ac:dyDescent="0.3">
      <c r="B23" t="s">
        <v>5</v>
      </c>
      <c r="C23" t="s">
        <v>58</v>
      </c>
      <c r="D23" t="s">
        <v>59</v>
      </c>
      <c r="E23" t="s">
        <v>60</v>
      </c>
    </row>
    <row r="24" spans="1:20" x14ac:dyDescent="0.3">
      <c r="A24" t="s">
        <v>61</v>
      </c>
      <c r="B24">
        <f>'General Assessment'!A7</f>
        <v>0</v>
      </c>
      <c r="C24">
        <f>'Solution Category Requirements'!A10</f>
        <v>0</v>
      </c>
    </row>
    <row r="25" spans="1:20" x14ac:dyDescent="0.3">
      <c r="A25" t="s">
        <v>62</v>
      </c>
      <c r="B25">
        <f>'General Assessment'!A8</f>
        <v>0</v>
      </c>
      <c r="C25">
        <f>'Solution Category Requirements'!A11</f>
        <v>0</v>
      </c>
      <c r="D25">
        <f>J3</f>
        <v>5</v>
      </c>
    </row>
    <row r="26" spans="1:20" x14ac:dyDescent="0.3">
      <c r="A26" t="s">
        <v>60</v>
      </c>
      <c r="B26">
        <f>SUM(B24:B25)</f>
        <v>0</v>
      </c>
      <c r="C26">
        <f>SUM(C24:C25)</f>
        <v>0</v>
      </c>
      <c r="D26">
        <f>SUM(D24:D25)</f>
        <v>5</v>
      </c>
      <c r="E26">
        <f>SUM(B26:D26)</f>
        <v>5</v>
      </c>
    </row>
    <row r="30" spans="1:20" x14ac:dyDescent="0.3">
      <c r="A30" s="21" t="str">
        <f>IF(AND(N2=100%,E26=0),"Proceed","Do not submit")</f>
        <v>Do not submit</v>
      </c>
    </row>
  </sheetData>
  <conditionalFormatting sqref="C20:R20">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B13" sqref="B13"/>
    </sheetView>
  </sheetViews>
  <sheetFormatPr defaultRowHeight="14.4" x14ac:dyDescent="0.3"/>
  <cols>
    <col min="1" max="1" width="55.44140625" bestFit="1" customWidth="1"/>
    <col min="2" max="2" width="36.77734375" customWidth="1"/>
    <col min="3" max="3" width="33" customWidth="1"/>
  </cols>
  <sheetData>
    <row r="1" spans="1:6" x14ac:dyDescent="0.3">
      <c r="A1" s="29" t="s">
        <v>63</v>
      </c>
      <c r="F1">
        <v>0</v>
      </c>
    </row>
    <row r="2" spans="1:6" x14ac:dyDescent="0.3">
      <c r="F2">
        <v>1</v>
      </c>
    </row>
    <row r="3" spans="1:6" x14ac:dyDescent="0.3">
      <c r="A3" t="s">
        <v>111</v>
      </c>
      <c r="B3" t="s">
        <v>67</v>
      </c>
      <c r="C3" t="s">
        <v>68</v>
      </c>
      <c r="F3">
        <v>2</v>
      </c>
    </row>
    <row r="4" spans="1:6" x14ac:dyDescent="0.3">
      <c r="A4" t="s">
        <v>112</v>
      </c>
      <c r="B4" t="s">
        <v>64</v>
      </c>
      <c r="C4" t="s">
        <v>65</v>
      </c>
      <c r="D4" t="s">
        <v>69</v>
      </c>
      <c r="F4">
        <v>3</v>
      </c>
    </row>
    <row r="5" spans="1:6" x14ac:dyDescent="0.3">
      <c r="A5" t="s">
        <v>113</v>
      </c>
      <c r="B5" t="s">
        <v>114</v>
      </c>
      <c r="C5" t="s">
        <v>66</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C9425C4F-7569-4D58-995E-5DD60E783EF9}"/>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4"/>
  <sheetViews>
    <sheetView workbookViewId="0">
      <selection activeCell="A5" sqref="A5"/>
    </sheetView>
  </sheetViews>
  <sheetFormatPr defaultColWidth="9.21875" defaultRowHeight="14.4" x14ac:dyDescent="0.3"/>
  <cols>
    <col min="1" max="1" width="14.5546875" style="1" customWidth="1"/>
    <col min="2" max="16384" width="9.21875" style="1"/>
  </cols>
  <sheetData>
    <row r="1" spans="1:1" x14ac:dyDescent="0.3">
      <c r="A1" s="1" t="s">
        <v>70</v>
      </c>
    </row>
    <row r="2" spans="1:1" x14ac:dyDescent="0.3">
      <c r="A2" s="1" t="s">
        <v>50</v>
      </c>
    </row>
    <row r="3" spans="1:1" x14ac:dyDescent="0.3">
      <c r="A3" s="1" t="s">
        <v>51</v>
      </c>
    </row>
    <row r="4" spans="1:1" x14ac:dyDescent="0.3">
      <c r="A4" s="1" t="s">
        <v>102</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2.xml><?xml version="1.0" encoding="utf-8"?>
<ds:datastoreItem xmlns:ds="http://schemas.openxmlformats.org/officeDocument/2006/customXml" ds:itemID="{0893BB2C-9572-4052-B0A1-88BE5C0BA4EF}">
  <ds:schemaRefs>
    <ds:schemaRef ds:uri="http://schemas.openxmlformats.org/package/2006/metadata/core-properties"/>
    <ds:schemaRef ds:uri="http://schemas.microsoft.com/office/infopath/2007/PartnerControls"/>
    <ds:schemaRef ds:uri="http://purl.org/dc/dcmitype/"/>
    <ds:schemaRef ds:uri="http://schemas.microsoft.com/office/2006/documentManagement/types"/>
    <ds:schemaRef ds:uri="http://schemas.microsoft.com/office/2006/metadata/properties"/>
    <ds:schemaRef ds:uri="http://www.w3.org/XML/1998/namespace"/>
    <ds:schemaRef ds:uri="http://purl.org/dc/elements/1.1/"/>
    <ds:schemaRef ds:uri="388bccd0-021a-467f-a5da-ec7dfa5bc485"/>
    <ds:schemaRef ds:uri="http://purl.org/dc/terms/"/>
  </ds:schemaRefs>
</ds:datastoreItem>
</file>

<file path=customXml/itemProps3.xml><?xml version="1.0" encoding="utf-8"?>
<ds:datastoreItem xmlns:ds="http://schemas.openxmlformats.org/officeDocument/2006/customXml" ds:itemID="{06B9FEF3-93A3-431A-813D-AEF783D057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2025-04-21T05:54:38Z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