
<file path=[Content_Types].xml><?xml version="1.0" encoding="utf-8"?>
<Types xmlns="http://schemas.openxmlformats.org/package/2006/content-types">
  <Default Extension="emf" ContentType="image/x-emf"/>
  <Default Extension="png" ContentType="image/png"/>
  <Default Extension="rels" ContentType="application/vnd.openxmlformats-package.relationships+xml"/>
  <Default Extension="vml" ContentType="application/vnd.openxmlformats-officedocument.vmlDrawing"/>
  <Default Extension="xlsx" ContentType="application/vnd.openxmlformats-officedocument.spreadsheetml.sheet"/>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showInkAnnotation="0" codeName="ThisWorkbook" defaultThemeVersion="166925"/>
  <mc:AlternateContent xmlns:mc="http://schemas.openxmlformats.org/markup-compatibility/2006">
    <mc:Choice Requires="x15">
      <x15ac:absPath xmlns:x15ac="http://schemas.microsoft.com/office/spreadsheetml/2010/11/ac" url="https://sgdcs.sgnet.gov.sg/sites/IMDA-collabdivsmegd3/Shared Documents/SGDPA/01 Checklist/2025/01 May 2025/"/>
    </mc:Choice>
  </mc:AlternateContent>
  <xr:revisionPtr revIDLastSave="7" documentId="13_ncr:1_{24FBB64B-2FDC-488D-8D0E-E993ECC2A435}" xr6:coauthVersionLast="47" xr6:coauthVersionMax="47" xr10:uidLastSave="{58EC5393-0332-4A58-855B-1637525F1647}"/>
  <workbookProtection workbookAlgorithmName="SHA-512" workbookHashValue="9c8rWcSDAgdCMPS0Zw3hqxVbcJfyrZHr1kz1LVc084whK7QnFNuqd9WLWhIf0gTxIwsCZTk4zC9jVfeG5P5oNA==" workbookSaltValue="VcRGUrzyaMFY7XocBCOjHQ==" workbookSpinCount="100000" lockStructure="1"/>
  <bookViews>
    <workbookView xWindow="-108" yWindow="-108" windowWidth="23256" windowHeight="14976" tabRatio="697"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8" l="1"/>
  <c r="A8" i="2"/>
  <c r="A56" i="7"/>
  <c r="A57" i="7" s="1"/>
  <c r="A58" i="7" s="1"/>
  <c r="A59" i="7" s="1"/>
  <c r="A60" i="7" s="1"/>
  <c r="A61" i="7" s="1"/>
  <c r="A62" i="7" s="1"/>
  <c r="A63" i="7" s="1"/>
  <c r="A64" i="7" s="1"/>
  <c r="A65" i="7" s="1"/>
  <c r="A66" i="7" s="1"/>
  <c r="A67" i="7" s="1"/>
  <c r="A41" i="7"/>
  <c r="A42" i="7" s="1"/>
  <c r="A43" i="7" s="1"/>
  <c r="A44" i="7" s="1"/>
  <c r="A45" i="7" s="1"/>
  <c r="A46" i="7" s="1"/>
  <c r="A47" i="7" s="1"/>
  <c r="A48" i="7" s="1"/>
  <c r="A49" i="7" s="1"/>
  <c r="A50" i="7" s="1"/>
  <c r="A51" i="7" s="1"/>
  <c r="A52" i="7" s="1"/>
  <c r="A53" i="7" s="1"/>
  <c r="A54" i="7" s="1"/>
  <c r="A32" i="7"/>
  <c r="A33" i="7" s="1"/>
  <c r="A34" i="7" s="1"/>
  <c r="A35" i="7" s="1"/>
  <c r="A36" i="7" s="1"/>
  <c r="A37" i="7" s="1"/>
  <c r="A38" i="7" s="1"/>
  <c r="A39" i="7" s="1"/>
  <c r="C6" i="17" l="1"/>
  <c r="D6" i="17" s="1"/>
  <c r="B14" i="16" s="1"/>
  <c r="B6" i="17"/>
  <c r="A6" i="17"/>
  <c r="B5" i="8"/>
  <c r="B4" i="8"/>
  <c r="B2" i="8"/>
  <c r="C30" i="7"/>
  <c r="A11" i="7" s="1" a="1"/>
  <c r="A11" i="7" s="1"/>
  <c r="A21" i="7" l="1"/>
  <c r="A22" i="7" l="1"/>
  <c r="A23" i="7"/>
  <c r="C16" i="15"/>
  <c r="C2" i="16"/>
  <c r="C1" i="16"/>
  <c r="A24" i="7" l="1"/>
  <c r="J2" i="8"/>
  <c r="O17" i="8" l="1"/>
  <c r="A25" i="7"/>
  <c r="A26" i="7" s="1"/>
  <c r="A27" i="7" s="1"/>
  <c r="A28" i="7" s="1"/>
  <c r="A29" i="7" s="1"/>
  <c r="A30" i="7" s="1"/>
  <c r="C20" i="8"/>
  <c r="J3" i="8"/>
  <c r="D25" i="8" s="1"/>
  <c r="D26" i="8" s="1"/>
  <c r="I2" i="8"/>
  <c r="I3" i="8" s="1"/>
  <c r="B8" i="2" l="1"/>
  <c r="C13" i="15" l="1"/>
  <c r="C10" i="15"/>
  <c r="C2" i="15"/>
  <c r="C1" i="15"/>
  <c r="E2" i="7"/>
  <c r="E2" i="2"/>
  <c r="F20" i="8" l="1"/>
  <c r="E20" i="8"/>
  <c r="R20" i="8"/>
  <c r="K18" i="8"/>
  <c r="K17" i="8" s="1"/>
  <c r="O18" i="8"/>
  <c r="O15" i="8" s="1"/>
  <c r="O13" i="8" s="1"/>
  <c r="H20" i="8"/>
  <c r="I18" i="8"/>
  <c r="I17" i="8" s="1"/>
  <c r="K20" i="8"/>
  <c r="H18" i="8"/>
  <c r="H17" i="8" s="1"/>
  <c r="Q18" i="8"/>
  <c r="Q17" i="8" s="1"/>
  <c r="G18" i="8"/>
  <c r="G17" i="8" s="1"/>
  <c r="I20" i="8"/>
  <c r="Q20" i="8"/>
  <c r="M20" i="8"/>
  <c r="M18" i="8"/>
  <c r="M17" i="8" s="1"/>
  <c r="F18" i="8"/>
  <c r="F17" i="8" s="1"/>
  <c r="N18" i="8"/>
  <c r="N17" i="8" s="1"/>
  <c r="J18" i="8"/>
  <c r="J17" i="8" s="1"/>
  <c r="P18" i="8"/>
  <c r="P17" i="8" s="1"/>
  <c r="D20" i="8"/>
  <c r="G20" i="8"/>
  <c r="R18" i="8"/>
  <c r="R17" i="8" s="1"/>
  <c r="L20" i="8"/>
  <c r="L18" i="8"/>
  <c r="L17" i="8" s="1"/>
  <c r="P20" i="8"/>
  <c r="E18" i="8"/>
  <c r="E17" i="8" s="1"/>
  <c r="O20" i="8"/>
  <c r="J20" i="8"/>
  <c r="C18" i="8"/>
  <c r="C17" i="8" s="1"/>
  <c r="D18" i="8"/>
  <c r="D17" i="8" s="1"/>
  <c r="N20" i="8"/>
  <c r="N16" i="8"/>
  <c r="H16" i="8"/>
  <c r="P15" i="8"/>
  <c r="P13" i="8" s="1"/>
  <c r="Q16" i="8"/>
  <c r="J15" i="8"/>
  <c r="J13" i="8" s="1"/>
  <c r="K15" i="8"/>
  <c r="K13" i="8" s="1"/>
  <c r="E15" i="8"/>
  <c r="H15" i="8"/>
  <c r="H13" i="8" s="1"/>
  <c r="J16" i="8"/>
  <c r="B24" i="8"/>
  <c r="B11" i="7"/>
  <c r="E1" i="7"/>
  <c r="K16" i="8" l="1"/>
  <c r="Q15" i="8"/>
  <c r="Q13" i="8" s="1"/>
  <c r="R16" i="8"/>
  <c r="C16" i="8"/>
  <c r="N15" i="8"/>
  <c r="N13" i="8" s="1"/>
  <c r="D16" i="8"/>
  <c r="C15" i="8"/>
  <c r="L15" i="8"/>
  <c r="L13" i="8" s="1"/>
  <c r="M15" i="8"/>
  <c r="M13" i="8" s="1"/>
  <c r="I16" i="8"/>
  <c r="F15" i="8"/>
  <c r="O16" i="8"/>
  <c r="E16" i="8"/>
  <c r="E13" i="8" s="1"/>
  <c r="D15" i="8"/>
  <c r="R15" i="8"/>
  <c r="R13" i="8" s="1"/>
  <c r="P16" i="8"/>
  <c r="G16" i="8"/>
  <c r="F16" i="8"/>
  <c r="L16" i="8"/>
  <c r="G15" i="8"/>
  <c r="G13" i="8" s="1"/>
  <c r="I15" i="8"/>
  <c r="I13" i="8" s="1"/>
  <c r="M16" i="8"/>
  <c r="C25" i="8"/>
  <c r="B25" i="8"/>
  <c r="B26" i="8" s="1"/>
  <c r="D13" i="8" l="1"/>
  <c r="D14" i="8" s="1"/>
  <c r="F13" i="8"/>
  <c r="F14" i="8" s="1"/>
  <c r="C13" i="8"/>
  <c r="A10" i="7" s="1"/>
  <c r="L14" i="8"/>
  <c r="I14" i="8"/>
  <c r="H14" i="8"/>
  <c r="J14" i="8"/>
  <c r="P14" i="8"/>
  <c r="R14" i="8"/>
  <c r="G14" i="8"/>
  <c r="N14" i="8"/>
  <c r="Q14" i="8"/>
  <c r="O14" i="8"/>
  <c r="M14" i="8"/>
  <c r="E14" i="8"/>
  <c r="K14" i="8"/>
  <c r="B13" i="8" l="1" a="1"/>
  <c r="B13" i="8" s="1"/>
  <c r="F2" i="8" s="1"/>
  <c r="N2" i="8" s="1"/>
  <c r="C14" i="8"/>
  <c r="B10" i="7"/>
  <c r="C24" i="8"/>
  <c r="C26" i="8" s="1"/>
  <c r="E26" i="8" s="1"/>
  <c r="B16" i="8" l="1"/>
  <c r="F5" i="8" s="1"/>
  <c r="B14" i="8"/>
  <c r="F3" i="8" s="1"/>
  <c r="B15" i="8"/>
  <c r="F4" i="8" s="1"/>
  <c r="A30" i="8"/>
  <c r="C7" i="15"/>
  <c r="B3" i="8"/>
  <c r="E1" i="2"/>
  <c r="B17" i="8" l="1"/>
  <c r="N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C19" authorId="0" shapeId="0" xr:uid="{7DE7EB65-BC9A-443C-96DC-0B45F04BB860}">
      <text>
        <r>
          <rPr>
            <b/>
            <sz val="9"/>
            <color indexed="81"/>
            <rFont val="Tahoma"/>
            <family val="2"/>
          </rPr>
          <t>IMDA:</t>
        </r>
        <r>
          <rPr>
            <sz val="9"/>
            <color indexed="81"/>
            <rFont val="Tahoma"/>
            <family val="2"/>
          </rPr>
          <t xml:space="preserve">
This indicates if a Requirement is Mandatory or Preferred.</t>
        </r>
      </text>
    </comment>
    <comment ref="D19" authorId="0" shapeId="0" xr:uid="{5D804240-5FA2-4A4F-A543-1FD4F35166E5}">
      <text>
        <r>
          <rPr>
            <b/>
            <sz val="9"/>
            <color indexed="81"/>
            <rFont val="Tahoma"/>
            <family val="2"/>
          </rPr>
          <t>IMDA:</t>
        </r>
        <r>
          <rPr>
            <sz val="9"/>
            <color indexed="81"/>
            <rFont val="Tahoma"/>
            <family val="2"/>
          </rPr>
          <t xml:space="preserve">
Your input is required in this column. Please select from the dropdown.</t>
        </r>
      </text>
    </comment>
    <comment ref="E19" authorId="0" shapeId="0" xr:uid="{CDDE13DC-7E63-4D67-AE5D-514DA87B53D9}">
      <text>
        <r>
          <rPr>
            <b/>
            <sz val="9"/>
            <color indexed="81"/>
            <rFont val="Tahoma"/>
            <family val="2"/>
          </rPr>
          <t>IMDA:</t>
        </r>
        <r>
          <rPr>
            <sz val="9"/>
            <color indexed="81"/>
            <rFont val="Tahoma"/>
            <family val="2"/>
          </rPr>
          <t xml:space="preserve">
Describe how your solution can meet the solution criteria in each row. Provide screenshots in a word document named 'Generic Screenshots.doc and label / reference to the serial number of the row. Submit the word document in Pre-Approval System.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<sst xmlns="http://schemas.openxmlformats.org/spreadsheetml/2006/main" count="329" uniqueCount="155">
  <si>
    <t xml:space="preserve">Download latest version of this checklist </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</si>
  <si>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</si>
  <si>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</si>
  <si>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</si>
  <si>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</si>
  <si>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</si>
  <si>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</si>
  <si>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</si>
  <si>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</si>
  <si>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</si>
  <si>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</si>
  <si>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</si>
  <si>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</si>
  <si>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</si>
  <si>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</si>
  <si>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</si>
  <si>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</si>
  <si>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 xml:space="preserve">&lt;Enter your company name&gt; </t>
  </si>
  <si>
    <t>Please provide proposed solution name</t>
  </si>
  <si>
    <t>&lt;Enter solution name&gt;</t>
  </si>
  <si>
    <r>
      <rPr>
        <b/>
        <sz val="11"/>
        <color theme="1"/>
        <rFont val="Calibri"/>
        <family val="2"/>
        <scheme val="minor"/>
      </rPr>
      <t xml:space="preserve">Has your company signed up for an InvoiceNow account? </t>
    </r>
    <r>
      <rPr>
        <sz val="11"/>
        <color theme="1"/>
        <rFont val="Calibri"/>
        <family val="2"/>
        <scheme val="minor"/>
      </rPr>
      <t xml:space="preserve">
All The vendor must sign up for an InvoiceNow account. Please do not proceed with the submission if you have not signed up.
Peppol directory: https://www.peppoldirectory.sg/</t>
    </r>
  </si>
  <si>
    <t>Mandatory</t>
  </si>
  <si>
    <t xml:space="preserve">Describe how your solution can meet this requirement. </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</si>
  <si>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</si>
  <si>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t xml:space="preserve">This section helps you to understand how your solution meets the requirements of the solution category. 
     - Light Purple fields: All fields that you need to complete are coloured Light Purple. 
     - Red fields: Please check these fields as it indicates responses which we do not expect , e.g. "No" for Mandatory requirement.
Requirements are classified as Mandatory or Preferred. The proposed solution should meet all the Mandatory requirements. 
     - If your solution meets all parts of the line requirement, please select 'Yes'. 
     - If your solution meets partial or do not meet the line requirement, please select 'No'.
     - For 'Preferred' requirements, you may respond with either 'Yes' or 'No'. 
     - The more 'Yes' means the solution will be awarded with higher assessment points. 
Remarks Column: Describe how your solution can meet the solution criteria in each row. Provide screenshots in a word document named 'Generic Screenshots.doc and label / reference to the serial number of the row. Submit the word document in Pre-Approval System. </t>
  </si>
  <si>
    <r>
      <t xml:space="preserve">     - For </t>
    </r>
    <r>
      <rPr>
        <b/>
        <sz val="11"/>
        <color rgb="FF7030A0"/>
        <rFont val="Calibri"/>
        <family val="2"/>
        <scheme val="minor"/>
      </rPr>
      <t>Light Purple</t>
    </r>
    <r>
      <rPr>
        <sz val="11"/>
        <color theme="1"/>
        <rFont val="Calibri"/>
        <family val="2"/>
        <scheme val="minor"/>
      </rPr>
      <t xml:space="preserve"> fields: You must fill up and complete the cell with relevant information. 
     - For </t>
    </r>
    <r>
      <rPr>
        <b/>
        <sz val="11"/>
        <color rgb="FFFF0000"/>
        <rFont val="Calibri"/>
        <family val="2"/>
        <scheme val="minor"/>
      </rPr>
      <t>Red coloured</t>
    </r>
    <r>
      <rPr>
        <sz val="11"/>
        <color theme="1"/>
        <rFont val="Calibri"/>
        <family val="2"/>
        <scheme val="minor"/>
      </rPr>
      <t xml:space="preserve"> Cell: You have selected a response that renders your solution ineligible for the program, e.g. "No" for Mandatory requirement.
Requirements are classified as Mandatory or Preferred. The proposed solution should meet all the Mandatory requirements and  please </t>
    </r>
    <r>
      <rPr>
        <b/>
        <sz val="11"/>
        <color theme="1"/>
        <rFont val="Calibri"/>
        <family val="2"/>
        <scheme val="minor"/>
      </rPr>
      <t>do not proceed until you can meet the requirement</t>
    </r>
    <r>
      <rPr>
        <sz val="11"/>
        <color theme="1"/>
        <rFont val="Calibri"/>
        <family val="2"/>
        <scheme val="minor"/>
      </rPr>
      <t xml:space="preserve">.  
     - If your solution meets all requirement in the cell, please select 'Yes'. 
     - If your solution meets partial or does not meet all the requirement in the cell, please select 'No'.
</t>
    </r>
  </si>
  <si>
    <r>
      <t xml:space="preserve">Please select ONLY </t>
    </r>
    <r>
      <rPr>
        <b/>
        <u/>
        <sz val="11"/>
        <color rgb="FF7030A0"/>
        <rFont val="Calibri"/>
        <family val="2"/>
        <scheme val="minor"/>
      </rPr>
      <t>ONE</t>
    </r>
    <r>
      <rPr>
        <b/>
        <sz val="11"/>
        <color theme="1"/>
        <rFont val="Calibri"/>
        <family val="2"/>
        <scheme val="minor"/>
      </rPr>
      <t xml:space="preserve"> solution category.</t>
    </r>
  </si>
  <si>
    <t>Integrated POS (with mobile features)</t>
  </si>
  <si>
    <t>Solution Category: Integrated POS (with mobile features) 
Solution Category Description: Allows retailers to digitally process transactions using devices such as a Point of Sale (POS) terminal, linking these transactions to backend systems such as CRM and Inventory Management. It has mobile features allowing service staff to complete the sales transactions without being fixed to one static location.</t>
  </si>
  <si>
    <t>The commencement date for this solution category is 09 May 2024. Solutions within this category will go live earliest on 09 May 2024, upon completion of the normal application processing.</t>
  </si>
  <si>
    <t>Return to the top</t>
  </si>
  <si>
    <t xml:space="preserve">Can your solution allow for cloud based, mobile based and/or web-based usage?
</t>
  </si>
  <si>
    <t>Describe how your solution can meet the solution criteria in each row. 
Please fill up this file [Sample Annex 3 - Retail.xlxs] and submit it under "Other supporting documents". Delete this file [Sample Annex 3 - Retail.xlxs] from this worksheet before saving and uploading this document.</t>
  </si>
  <si>
    <t xml:space="preserve">Does your solution automate sales transactions and generate sales report and provides insights on customer behaviour and product popularity?
</t>
  </si>
  <si>
    <t xml:space="preserve">Describe how your solution can meet the solution criteria in each row. </t>
  </si>
  <si>
    <r>
      <t>Does your solution offer</t>
    </r>
    <r>
      <rPr>
        <b/>
        <sz val="11"/>
        <rFont val="Calibri"/>
        <family val="2"/>
        <scheme val="minor"/>
      </rPr>
      <t xml:space="preserve"> at least 1</t>
    </r>
    <r>
      <rPr>
        <sz val="11"/>
        <rFont val="Calibri"/>
        <family val="2"/>
        <scheme val="minor"/>
      </rPr>
      <t xml:space="preserve"> of the following modules that improve the company’s business processes beyond the standard POS functions, such as the following?
- Commission Management
- Discount and Gift Card Management
- Customer relationship management system (CRM)* or allows integration with 3rd Party CRM system
If so, please briefly describe the features at the "Comment" column.</t>
    </r>
  </si>
  <si>
    <t>Does your solution include additional features such as the following? 
- Return Tracking
- Others: please specify in the comments
Note: 
[1] IMDA reserves the right to execute discretion in providing additional funding support for additional features 
[2] Vendor must demonstrate these functionalities during Technnology Demonstration session</t>
  </si>
  <si>
    <t>Preferred</t>
  </si>
  <si>
    <t xml:space="preserve">Does your solution offer and/or acknowledge receipt of cashless payment by consumers e.g. via wireless/mobile payment terminals or integrated digital payment gateway?
</t>
  </si>
  <si>
    <t>Does your solution support omni-channel retailing (i.e. allowing customers to purchase at multiple touchpoints such as online, in-store and on-the-go platform)</t>
  </si>
  <si>
    <t>Does your solution offer Mobile POS system to assist retail associates in performing their duties (i.e. performing sales transactions, checking inventory) via electronic devices (such as Tablet, Kiosk, Mobile Chatbot)?</t>
  </si>
  <si>
    <t>Does your solution offer any artificial intelligence features such as
 - chatbots
 - automated identification of recurring activities  
 - allow discovery of niche customer segments
 - predictive insights on stocking and inventory management
 - others: please specify in the comments</t>
  </si>
  <si>
    <t>If your solution comes with the following 
- Customer Relationship Management (CRM) or 
- Customer Loyalty Management, or 
- Collect Personal Identifiable Information</t>
  </si>
  <si>
    <t>It is mandatory to provide a response.</t>
  </si>
  <si>
    <t>Has your company engaged a qualified 3rd party to conduct a security vulnerability assessment of your solution in the last 12 months? If you are a reseller of the solution, please verify with your product principal that they have conducted a security vulnerability assessment of their solution by a qualified 3rd party in the last 12 months. If Yes, please indicate the name of the 3rd party assessor and date of the assessment test in the comment field, and also submit the assessment test report as supporting document. 
Note: 
[1] Qualified 3rd party include assessors appointed under IMDA GoSecure Programme; Cybersecurity companies accredited under Accreditation@SGD Programme; and CREST-Certified companies or companies with equivalent certifications
[2] Vendor needs to submit vulnerability assessment report (dated maximum 1 year ago from checklist submission date) in the online submission portal. The submission will be rejected if vendors are unable to provide this documentation within 1 month from checklist submission date.</t>
  </si>
  <si>
    <r>
      <t xml:space="preserve">Please provide the following
</t>
    </r>
    <r>
      <rPr>
        <b/>
        <sz val="11"/>
        <color theme="1"/>
        <rFont val="Calibri"/>
        <family val="2"/>
        <scheme val="minor"/>
      </rPr>
      <t xml:space="preserve">a) Name of the 3rd party assessor: </t>
    </r>
    <r>
      <rPr>
        <sz val="11"/>
        <color theme="1"/>
        <rFont val="Calibri"/>
        <family val="2"/>
        <scheme val="minor"/>
      </rPr>
      <t xml:space="preserve">
</t>
    </r>
    <r>
      <rPr>
        <b/>
        <sz val="11"/>
        <color theme="1"/>
        <rFont val="Calibri"/>
        <family val="2"/>
        <scheme val="minor"/>
      </rPr>
      <t>b) Date of the assessment test:</t>
    </r>
    <r>
      <rPr>
        <sz val="11"/>
        <color theme="1"/>
        <rFont val="Calibri"/>
        <family val="2"/>
        <scheme val="minor"/>
      </rPr>
      <t xml:space="preserve"> 
c) </t>
    </r>
    <r>
      <rPr>
        <b/>
        <sz val="11"/>
        <color theme="1"/>
        <rFont val="Calibri"/>
        <family val="2"/>
        <scheme val="minor"/>
      </rPr>
      <t>Submit the latest Vulnerability Assessment report</t>
    </r>
    <r>
      <rPr>
        <sz val="11"/>
        <color theme="1"/>
        <rFont val="Calibri"/>
        <family val="2"/>
        <scheme val="minor"/>
      </rPr>
      <t xml:space="preserve"> and name the file as "Vulnerability Assessment Report DDMMYYYY.pdf". 
Vulnerability Assessment Test must be conducted </t>
    </r>
    <r>
      <rPr>
        <b/>
        <u/>
        <sz val="11"/>
        <color theme="1"/>
        <rFont val="Calibri"/>
        <family val="2"/>
        <scheme val="minor"/>
      </rPr>
      <t>within the past year</t>
    </r>
    <r>
      <rPr>
        <sz val="11"/>
        <color theme="1"/>
        <rFont val="Calibri"/>
        <family val="2"/>
        <scheme val="minor"/>
      </rPr>
      <t xml:space="preserve"> from checklist assessment.</t>
    </r>
  </si>
  <si>
    <t>Satisfaction Survey on Digital Solution Deployed</t>
  </si>
  <si>
    <t>Instructions</t>
  </si>
  <si>
    <t>Step 1</t>
  </si>
  <si>
    <t>Customer Satisfaction Survey Link:</t>
  </si>
  <si>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</si>
  <si>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</si>
  <si>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</si>
  <si>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</si>
  <si>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</si>
  <si>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</si>
  <si>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</si>
  <si>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</si>
  <si>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</si>
  <si>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</si>
  <si>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</si>
  <si>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</si>
  <si>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</si>
  <si>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</si>
  <si>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</si>
  <si>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</si>
  <si>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Yes</t>
  </si>
  <si>
    <t>No</t>
  </si>
  <si>
    <t>No of requirements</t>
  </si>
  <si>
    <t>IF(OR('General Assessment'!B11="&lt;Enter your company name&gt; ",'General Assessment'!B11="&lt;Enter solution name&gt;"),1,"")</t>
  </si>
  <si>
    <t>Response Status for Solution Category</t>
  </si>
  <si>
    <t>NA</t>
  </si>
  <si>
    <t>No of Req</t>
  </si>
  <si>
    <t>Checking Mechanism</t>
  </si>
  <si>
    <t>**Row values should be equal to "purple" row</t>
  </si>
  <si>
    <t>Otherwise, check for errors to ensure that chart in solution Category will work.</t>
  </si>
  <si>
    <t>Errors</t>
  </si>
  <si>
    <t>Solution Cat</t>
  </si>
  <si>
    <t>Satisfaction Survey</t>
  </si>
  <si>
    <t>Total</t>
  </si>
  <si>
    <t>Multiple solution categories</t>
  </si>
  <si>
    <t>No response(s) to Mandatory requirements</t>
  </si>
  <si>
    <t>https://form.gov.sg/65c34fd747e450bd29190493</t>
  </si>
  <si>
    <t>Company Name of Solution Provider</t>
  </si>
  <si>
    <t>Name of Solution</t>
  </si>
  <si>
    <t>&amp;6594fc689fd9850012cfdc5c=</t>
  </si>
  <si>
    <t>Enter your company name</t>
  </si>
  <si>
    <t>Enter solution name</t>
  </si>
  <si>
    <t>Link</t>
  </si>
  <si>
    <t>Please select</t>
  </si>
  <si>
    <t>Vendor Self-Assessment Checklist for Pre-Approval of Digital Solution: Retail</t>
  </si>
  <si>
    <t>Solution Category Requirements: Retail</t>
  </si>
  <si>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</si>
  <si>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t>
    </r>
  </si>
  <si>
    <t>If yes, please specify
i.	The cybersecurity certification the organisation has met
ii.	The scope of certification within the organisation 
If no, this is a preferred requirement, please indicate your planned timeline to meet this requirement.</t>
  </si>
  <si>
    <t>Copy the Customer Satisfaction Survey Link in Cell B14 and send it to at least 5 satisfied customers. 
Note: a) If you do not see any link in B14, please go back to "General Assessment tab" and fill up “Your company UEN”, "Your company name" and "Your proposed solution name".
            b) You should not modify the customer satisfaction survey link.</t>
  </si>
  <si>
    <t>Enter your company UEN</t>
  </si>
  <si>
    <t>UEN of Solution Provider</t>
  </si>
  <si>
    <t>?662204622853743d7ad0d6a7=</t>
  </si>
  <si>
    <t>&amp;6594fc479fd9850012cfd85c=</t>
  </si>
  <si>
    <r>
      <rPr>
        <b/>
        <sz val="11"/>
        <color theme="1"/>
        <rFont val="Calibri"/>
        <family val="2"/>
        <scheme val="minor"/>
      </rPr>
      <t>Solution Category:</t>
    </r>
    <r>
      <rPr>
        <sz val="11"/>
        <color theme="1"/>
        <rFont val="Calibri"/>
        <family val="2"/>
        <scheme val="minor"/>
      </rPr>
      <t xml:space="preserve"> Electronic Shelf Label (ESL) 
</t>
    </r>
    <r>
      <rPr>
        <b/>
        <sz val="11"/>
        <color theme="1"/>
        <rFont val="Calibri"/>
        <family val="2"/>
        <scheme val="minor"/>
      </rPr>
      <t>Solution Category Description:</t>
    </r>
    <r>
      <rPr>
        <sz val="11"/>
        <color theme="1"/>
        <rFont val="Calibri"/>
        <family val="2"/>
        <scheme val="minor"/>
      </rPr>
      <t xml:space="preserve"> Displays product pricing and information electronically on digital price tags or labels which can be updated in real time. 
</t>
    </r>
  </si>
  <si>
    <r>
      <rPr>
        <b/>
        <sz val="11"/>
        <color theme="1"/>
        <rFont val="Calibri"/>
        <family val="2"/>
        <scheme val="minor"/>
      </rPr>
      <t>Operational Accessibility</t>
    </r>
    <r>
      <rPr>
        <sz val="11"/>
        <color theme="1"/>
        <rFont val="Calibri"/>
        <family val="2"/>
        <scheme val="minor"/>
      </rPr>
      <t xml:space="preserve">
Is the solution cloud-based or accessible through a user-friendly interface, allowing authorized personnel to easily access and manage the electronic shelf labelling system from various devices and locations?</t>
    </r>
  </si>
  <si>
    <t>&lt;No inputs required in the remarks column&gt;</t>
  </si>
  <si>
    <r>
      <rPr>
        <b/>
        <sz val="11"/>
        <rFont val="Calibri"/>
        <family val="2"/>
        <scheme val="minor"/>
      </rPr>
      <t xml:space="preserve">Scability </t>
    </r>
    <r>
      <rPr>
        <sz val="11"/>
        <rFont val="Calibri"/>
        <family val="2"/>
        <scheme val="minor"/>
      </rPr>
      <t xml:space="preserve">
Is the solution scalable to accommodate at least 500 ESL tags / labels across different sections and departments within the store?</t>
    </r>
  </si>
  <si>
    <r>
      <rPr>
        <b/>
        <sz val="11"/>
        <color theme="1"/>
        <rFont val="Calibri"/>
        <family val="2"/>
        <scheme val="minor"/>
      </rPr>
      <t>Integration with Existing Systems</t>
    </r>
    <r>
      <rPr>
        <sz val="11"/>
        <color theme="1"/>
        <rFont val="Calibri"/>
        <family val="2"/>
        <scheme val="minor"/>
      </rPr>
      <t xml:space="preserve">
Is the solution capable of seamless integration and real time updates with existing POS systems to ensure smooth operation and data synchronization?</t>
    </r>
  </si>
  <si>
    <r>
      <rPr>
        <b/>
        <sz val="11"/>
        <color theme="1"/>
        <rFont val="Calibri"/>
        <family val="2"/>
        <scheme val="minor"/>
      </rPr>
      <t>System Reporting</t>
    </r>
    <r>
      <rPr>
        <sz val="11"/>
        <color theme="1"/>
        <rFont val="Calibri"/>
        <family val="2"/>
        <scheme val="minor"/>
      </rPr>
      <t xml:space="preserve">
Does the system provide reporting tools to collect data and insights regarding the operational status and performance of ESL components, including tags / labels, transmitters, network connectivity, and the successful transmission of updates from systems to the ESL?
Backend systems include the central management system, inventory databases, pricing databases, and any other systems.</t>
    </r>
  </si>
  <si>
    <r>
      <rPr>
        <b/>
        <sz val="11"/>
        <rFont val="Calibri"/>
        <family val="2"/>
        <scheme val="minor"/>
      </rPr>
      <t>Multi-Language Support:</t>
    </r>
    <r>
      <rPr>
        <sz val="11"/>
        <rFont val="Calibri"/>
        <family val="2"/>
        <scheme val="minor"/>
      </rPr>
      <t xml:space="preserve">
Is it possible for the ESL system to display product information in multiple languages to cater to diverse customer base in international or multicultural settings?</t>
    </r>
  </si>
  <si>
    <r>
      <rPr>
        <b/>
        <sz val="11"/>
        <rFont val="Calibri"/>
        <family val="2"/>
        <scheme val="minor"/>
      </rPr>
      <t>Customer Engagement Features:</t>
    </r>
    <r>
      <rPr>
        <sz val="11"/>
        <rFont val="Calibri"/>
        <family val="2"/>
        <scheme val="minor"/>
      </rPr>
      <t xml:space="preserve">
Can the ESL system incorporate features such as QR codes for additional product details, customer reviews, or links to promotional videos?</t>
    </r>
  </si>
  <si>
    <r>
      <rPr>
        <b/>
        <sz val="11"/>
        <rFont val="Calibri"/>
        <family val="2"/>
        <scheme val="minor"/>
      </rPr>
      <t>Hardware features:</t>
    </r>
    <r>
      <rPr>
        <sz val="11"/>
        <rFont val="Calibri"/>
        <family val="2"/>
        <scheme val="minor"/>
      </rPr>
      <t xml:space="preserve">
Are the ESL tags / labels built to be energy-efficient, minimizing maintenance and operational costs? 
Most ESL tags / labels should have a minimum battery life of at least 5 years, subject to environmental and usage patterns.</t>
    </r>
  </si>
  <si>
    <r>
      <rPr>
        <b/>
        <sz val="11"/>
        <rFont val="Calibri"/>
        <family val="2"/>
        <scheme val="minor"/>
      </rPr>
      <t>Temperature and Environmental Considerations:</t>
    </r>
    <r>
      <rPr>
        <sz val="11"/>
        <rFont val="Calibri"/>
        <family val="2"/>
        <scheme val="minor"/>
      </rPr>
      <t xml:space="preserve">
Can the ESL labels operate effectively in various environmental conditions, including temperature fluctuations, ensuring reliability in different store environments?</t>
    </r>
  </si>
  <si>
    <r>
      <rPr>
        <b/>
        <sz val="11"/>
        <rFont val="Calibri"/>
        <family val="2"/>
        <scheme val="minor"/>
      </rPr>
      <t>Operational Accessibility</t>
    </r>
    <r>
      <rPr>
        <sz val="11"/>
        <rFont val="Calibri"/>
        <family val="2"/>
        <scheme val="minor"/>
      </rPr>
      <t xml:space="preserve">
Is the solution cloud-based or accessible through a user-friendly interface, allowing authorized personnel for easy access and management of self checkout system?</t>
    </r>
  </si>
  <si>
    <r>
      <rPr>
        <b/>
        <sz val="11"/>
        <rFont val="Calibri"/>
        <family val="2"/>
        <scheme val="minor"/>
      </rPr>
      <t>Scalability</t>
    </r>
    <r>
      <rPr>
        <sz val="11"/>
        <rFont val="Calibri"/>
        <family val="2"/>
        <scheme val="minor"/>
      </rPr>
      <t xml:space="preserve">
Is the SCO system scalable to accommodate the expansion of more self checkout counters?
</t>
    </r>
  </si>
  <si>
    <r>
      <rPr>
        <b/>
        <sz val="11"/>
        <color rgb="FF000000"/>
        <rFont val="Calibri"/>
        <family val="2"/>
        <scheme val="minor"/>
      </rPr>
      <t xml:space="preserve">Product Recognition
</t>
    </r>
    <r>
      <rPr>
        <sz val="11"/>
        <color rgb="FF000000"/>
        <rFont val="Calibri"/>
        <family val="2"/>
        <scheme val="minor"/>
      </rPr>
      <t>Is the SCO kiosk equipped with product recognition technology to identify items accurately, minimizing errors during the checkout process?</t>
    </r>
  </si>
  <si>
    <r>
      <rPr>
        <b/>
        <sz val="11"/>
        <rFont val="Calibri"/>
        <family val="2"/>
        <scheme val="minor"/>
      </rPr>
      <t>Efficient Payment Processing and Integration</t>
    </r>
    <r>
      <rPr>
        <sz val="11"/>
        <rFont val="Calibri"/>
        <family val="2"/>
        <scheme val="minor"/>
      </rPr>
      <t xml:space="preserve">
Will the self-checkout solution be integrated with payment gateway(s) to support various payment methods?
It is mandatory for the solution to be integrated with PayNow.</t>
    </r>
  </si>
  <si>
    <r>
      <rPr>
        <b/>
        <sz val="11"/>
        <rFont val="Calibri"/>
        <family val="2"/>
        <scheme val="minor"/>
      </rPr>
      <t>Integration with Existing Systems</t>
    </r>
    <r>
      <rPr>
        <sz val="11"/>
        <rFont val="Calibri"/>
        <family val="2"/>
        <scheme val="minor"/>
      </rPr>
      <t xml:space="preserve">
Is the solution capable of seamless integration with existing systems (e.g. POS, Inventory Management, CRM) to ensure smooth operation and data synchronization?</t>
    </r>
  </si>
  <si>
    <r>
      <rPr>
        <b/>
        <sz val="11"/>
        <color theme="1"/>
        <rFont val="Calibri"/>
        <family val="2"/>
        <scheme val="minor"/>
      </rPr>
      <t>Vulnerability Assessment</t>
    </r>
    <r>
      <rPr>
        <sz val="11"/>
        <color theme="1"/>
        <rFont val="Calibri"/>
        <family val="2"/>
        <scheme val="minor"/>
      </rPr>
      <t xml:space="preserve"> 
Has your company engaged a qualified 3rd party to conduct a security vulnerability assessment of your solution in the last 12 months? If you are a reseller of the solution, please verify with your product principal that they have conducted a security vulnerability assessment of their solution by a qualified 3rd party in the last 12 months. If Yes, please indicate the name of the 3rd party assessor and date of the assessment test in the comment field. 
Note: 
[1] Qualified 3rd party include assessors appointed under IMDA GoSecure Programme; Cybersecurity companies accredited under Accreditation@SGD Programme; and CREST-Certified companies or companies with equivalent certifications 
[2] Vendor needs to submit vulnerability assessment report (dated maximum 1 year ago from checklist submission date) in the online submission portal. The submission will be rejected if vendors are unable to provide this documentation within 1 month from checklist submission date.</t>
    </r>
  </si>
  <si>
    <r>
      <rPr>
        <b/>
        <sz val="11"/>
        <rFont val="Calibri"/>
        <family val="2"/>
        <scheme val="minor"/>
      </rPr>
      <t>Customer Assistance Options</t>
    </r>
    <r>
      <rPr>
        <sz val="11"/>
        <rFont val="Calibri"/>
        <family val="2"/>
        <scheme val="minor"/>
      </rPr>
      <t xml:space="preserve">
Are there easily accessible options for customers to seek assistance or resolve issues during the self-checkout process, such as a help button or on-screen support?</t>
    </r>
  </si>
  <si>
    <r>
      <rPr>
        <b/>
        <sz val="11"/>
        <color theme="1"/>
        <rFont val="Calibri"/>
        <family val="2"/>
        <scheme val="minor"/>
      </rPr>
      <t>Age Verification Capability</t>
    </r>
    <r>
      <rPr>
        <sz val="11"/>
        <color theme="1"/>
        <rFont val="Calibri"/>
        <family val="2"/>
        <scheme val="minor"/>
      </rPr>
      <t xml:space="preserve">
Does the solution include age verification capability for selected products as determined by the retailer? </t>
    </r>
  </si>
  <si>
    <r>
      <rPr>
        <b/>
        <sz val="11"/>
        <rFont val="Calibri"/>
        <family val="2"/>
        <scheme val="minor"/>
      </rPr>
      <t>Real-time Alerts for Staff</t>
    </r>
    <r>
      <rPr>
        <sz val="11"/>
        <rFont val="Calibri"/>
        <family val="2"/>
        <scheme val="minor"/>
      </rPr>
      <t xml:space="preserve">
Does the self-checkout solution provide real-time alerts to staff in case of system issues, allowing for immediate response and minimizing disruptions?</t>
    </r>
  </si>
  <si>
    <r>
      <rPr>
        <b/>
        <sz val="11"/>
        <rFont val="Calibri"/>
        <family val="2"/>
        <scheme val="minor"/>
      </rPr>
      <t>Data Analytics for Customer Insights</t>
    </r>
    <r>
      <rPr>
        <sz val="11"/>
        <rFont val="Calibri"/>
        <family val="2"/>
        <scheme val="minor"/>
      </rPr>
      <t xml:space="preserve">
Does the self-checkout system provide robust data analytics tools to gather insights into customer behavior, preferences, and overall transaction patterns?</t>
    </r>
  </si>
  <si>
    <r>
      <rPr>
        <b/>
        <sz val="11"/>
        <rFont val="Calibri"/>
        <family val="2"/>
        <scheme val="minor"/>
      </rPr>
      <t>Security and anti-theft Compliance</t>
    </r>
    <r>
      <rPr>
        <sz val="11"/>
        <rFont val="Calibri"/>
        <family val="2"/>
        <scheme val="minor"/>
      </rPr>
      <t xml:space="preserve">
Are there security measures implemented to prevent theft or fraudulent activities during the self-checkout process</t>
    </r>
  </si>
  <si>
    <r>
      <rPr>
        <b/>
        <sz val="11"/>
        <rFont val="Calibri"/>
        <family val="2"/>
        <scheme val="minor"/>
      </rPr>
      <t>Multi-Language Support</t>
    </r>
    <r>
      <rPr>
        <sz val="11"/>
        <rFont val="Calibri"/>
        <family val="2"/>
        <scheme val="minor"/>
      </rPr>
      <t xml:space="preserve">
Is it possible for the SCO system to display product information in multiple languages to cater to diverse customer base in international or multicultural settings?</t>
    </r>
  </si>
  <si>
    <r>
      <rPr>
        <b/>
        <sz val="11"/>
        <rFont val="Calibri"/>
        <family val="2"/>
        <scheme val="minor"/>
      </rPr>
      <t>Customer Accessibility Features</t>
    </r>
    <r>
      <rPr>
        <sz val="11"/>
        <rFont val="Calibri"/>
        <family val="2"/>
        <scheme val="minor"/>
      </rPr>
      <t xml:space="preserve">
Are there accessibility features in the self-checkout system, such as voice guidance, to cater to customers with diverse needs?</t>
    </r>
  </si>
  <si>
    <r>
      <rPr>
        <b/>
        <sz val="11"/>
        <rFont val="Calibri"/>
        <family val="2"/>
        <scheme val="minor"/>
      </rPr>
      <t>Receipt Options</t>
    </r>
    <r>
      <rPr>
        <sz val="11"/>
        <rFont val="Calibri"/>
        <family val="2"/>
        <scheme val="minor"/>
      </rPr>
      <t xml:space="preserve">
Does the system offer flexibility in receipt options, such as digital receipts, to align with changing customer preferences and reduce paper waste?</t>
    </r>
  </si>
  <si>
    <r>
      <rPr>
        <b/>
        <sz val="11"/>
        <rFont val="Calibri"/>
        <family val="2"/>
        <scheme val="minor"/>
      </rPr>
      <t>Operational Accessibility</t>
    </r>
    <r>
      <rPr>
        <sz val="11"/>
        <rFont val="Calibri"/>
        <family val="2"/>
        <scheme val="minor"/>
      </rPr>
      <t xml:space="preserve">
Is the solution cloud-based or accessible through a user-friendly interface, allowing authorized personnel to easily access and manage the ISA system from various devices and locations?</t>
    </r>
  </si>
  <si>
    <r>
      <rPr>
        <b/>
        <sz val="11"/>
        <rFont val="Calibri"/>
        <family val="2"/>
        <scheme val="minor"/>
      </rPr>
      <t>Scalability</t>
    </r>
    <r>
      <rPr>
        <sz val="11"/>
        <rFont val="Calibri"/>
        <family val="2"/>
        <scheme val="minor"/>
      </rPr>
      <t xml:space="preserve">
Is the ISA system scalable to accommodate an increase in number of IOT devices (e.g. Smart Cameras, Beacons, Proximity Sensors, RFID) (Double check industry term)</t>
    </r>
  </si>
  <si>
    <r>
      <rPr>
        <b/>
        <sz val="11"/>
        <rFont val="Calibri"/>
        <family val="2"/>
        <scheme val="minor"/>
      </rPr>
      <t>Integration with Existing Systems:</t>
    </r>
    <r>
      <rPr>
        <sz val="11"/>
        <rFont val="Calibri"/>
        <family val="2"/>
        <scheme val="minor"/>
      </rPr>
      <t xml:space="preserve">
Does the In-Store Analytics solution seamlessly integrate with the retailer's existing systems (e.g.  point-of-sale (POS) systems, inventory management)?</t>
    </r>
  </si>
  <si>
    <r>
      <rPr>
        <b/>
        <sz val="11"/>
        <rFont val="Calibri"/>
        <family val="2"/>
        <scheme val="minor"/>
      </rPr>
      <t>Customer Behavior Tracking</t>
    </r>
    <r>
      <rPr>
        <sz val="11"/>
        <rFont val="Calibri"/>
        <family val="2"/>
        <scheme val="minor"/>
      </rPr>
      <t xml:space="preserve">
Can the solution uncover and analyze customer traffic patterns within the store, aiding in the efficient layout design and product interaction/placement?</t>
    </r>
  </si>
  <si>
    <r>
      <rPr>
        <b/>
        <sz val="11"/>
        <rFont val="Calibri"/>
        <family val="2"/>
        <scheme val="minor"/>
      </rPr>
      <t xml:space="preserve">Customer Behavior Tracking
</t>
    </r>
    <r>
      <rPr>
        <sz val="11"/>
        <rFont val="Calibri"/>
        <family val="2"/>
        <scheme val="minor"/>
      </rPr>
      <t>Can the solution generate heat maps to visually represent customer hotspots within the store, aiding in strategic placement of promotions or popular products?</t>
    </r>
  </si>
  <si>
    <r>
      <rPr>
        <b/>
        <sz val="11"/>
        <rFont val="Calibri"/>
        <family val="2"/>
        <scheme val="minor"/>
      </rPr>
      <t xml:space="preserve">Customer Behavior Tracking
</t>
    </r>
    <r>
      <rPr>
        <sz val="11"/>
        <rFont val="Calibri"/>
        <family val="2"/>
        <scheme val="minor"/>
      </rPr>
      <t>Can the solution offer insights into queue lengths and waiting times, helping retailers optimize checkout processes and staff allocation?</t>
    </r>
  </si>
  <si>
    <r>
      <rPr>
        <b/>
        <sz val="11"/>
        <rFont val="Calibri"/>
        <family val="2"/>
        <scheme val="minor"/>
      </rPr>
      <t xml:space="preserve">Customer Behavior Tracking
</t>
    </r>
    <r>
      <rPr>
        <sz val="11"/>
        <rFont val="Calibri"/>
        <family val="2"/>
        <scheme val="minor"/>
      </rPr>
      <t>Can the solution recognize customer emotion as to provide insights?</t>
    </r>
  </si>
  <si>
    <r>
      <rPr>
        <b/>
        <sz val="11"/>
        <rFont val="Calibri"/>
        <family val="2"/>
        <scheme val="minor"/>
      </rPr>
      <t>Data Security and Privacy Measures</t>
    </r>
    <r>
      <rPr>
        <sz val="11"/>
        <rFont val="Calibri"/>
        <family val="2"/>
        <scheme val="minor"/>
      </rPr>
      <t xml:space="preserve">
Are there data security measures put in place to protect the data collected by In-Store Analytics, and does the solution ensure compliance with data and privacy regulations?</t>
    </r>
  </si>
  <si>
    <r>
      <rPr>
        <b/>
        <sz val="11"/>
        <rFont val="Calibri"/>
        <family val="2"/>
        <scheme val="minor"/>
      </rPr>
      <t>Conversion Rate Analysis</t>
    </r>
    <r>
      <rPr>
        <sz val="11"/>
        <rFont val="Calibri"/>
        <family val="2"/>
        <scheme val="minor"/>
      </rPr>
      <t xml:space="preserve">
Does the solution offer features to analyze conversion rates, helping retailers understand how many visitors make purchases and refining strategies to improve conversion?</t>
    </r>
  </si>
  <si>
    <r>
      <rPr>
        <b/>
        <sz val="11"/>
        <rFont val="Calibri"/>
        <family val="2"/>
        <scheme val="minor"/>
      </rPr>
      <t>Customisable Reporting</t>
    </r>
    <r>
      <rPr>
        <sz val="11"/>
        <rFont val="Calibri"/>
        <family val="2"/>
        <scheme val="minor"/>
      </rPr>
      <t xml:space="preserve">
Can retailers customize reports based on their specific needs and priorities, ensuring that the analytics provided align with customer's needs?</t>
    </r>
  </si>
  <si>
    <r>
      <rPr>
        <b/>
        <sz val="11"/>
        <rFont val="Calibri"/>
        <family val="2"/>
        <scheme val="minor"/>
      </rPr>
      <t>Real-time Alerts and Notifications</t>
    </r>
    <r>
      <rPr>
        <sz val="11"/>
        <rFont val="Calibri"/>
        <family val="2"/>
        <scheme val="minor"/>
      </rPr>
      <t xml:space="preserve">
Can the system provide real-time alerts and notifications to store management or staff based on predefined thresholds or anomalies in customer behavior?</t>
    </r>
  </si>
  <si>
    <r>
      <rPr>
        <b/>
        <sz val="11"/>
        <rFont val="Calibri"/>
        <family val="2"/>
        <scheme val="minor"/>
      </rPr>
      <t>Customer Segmentation Analysis</t>
    </r>
    <r>
      <rPr>
        <sz val="11"/>
        <rFont val="Calibri"/>
        <family val="2"/>
        <scheme val="minor"/>
      </rPr>
      <t xml:space="preserve">
Can the In-Store Analytics solution provide insights into customer segments, allowing for targeted strategies based on the preferences and behaviors of different customer groups?</t>
    </r>
  </si>
  <si>
    <r>
      <t xml:space="preserve">Please provide the following
</t>
    </r>
    <r>
      <rPr>
        <b/>
        <sz val="11"/>
        <color theme="1"/>
        <rFont val="Calibri"/>
        <family val="2"/>
        <scheme val="minor"/>
      </rPr>
      <t xml:space="preserve">a) Name of the 3rd party assessor: </t>
    </r>
    <r>
      <rPr>
        <sz val="11"/>
        <color theme="1"/>
        <rFont val="Calibri"/>
        <family val="2"/>
        <scheme val="minor"/>
      </rPr>
      <t xml:space="preserve">
</t>
    </r>
    <r>
      <rPr>
        <b/>
        <sz val="11"/>
        <color theme="1"/>
        <rFont val="Calibri"/>
        <family val="2"/>
        <scheme val="minor"/>
      </rPr>
      <t>b) Date of the assessment test:</t>
    </r>
    <r>
      <rPr>
        <sz val="11"/>
        <color theme="1"/>
        <rFont val="Calibri"/>
        <family val="2"/>
        <scheme val="minor"/>
      </rPr>
      <t xml:space="preserve"> 
c) </t>
    </r>
    <r>
      <rPr>
        <b/>
        <sz val="11"/>
        <color theme="1"/>
        <rFont val="Calibri"/>
        <family val="2"/>
        <scheme val="minor"/>
      </rPr>
      <t>Submit the latest Vulnerability Assessment report</t>
    </r>
    <r>
      <rPr>
        <sz val="11"/>
        <color theme="1"/>
        <rFont val="Calibri"/>
        <family val="2"/>
        <scheme val="minor"/>
      </rPr>
      <t xml:space="preserve"> and name the file as "Vulnerability Assessment Report DDMMYYYY.pdf". 
Vulnerability Assessment Test must be conducted </t>
    </r>
    <r>
      <rPr>
        <b/>
        <u/>
        <sz val="11"/>
        <color theme="1"/>
        <rFont val="Calibri"/>
        <family val="2"/>
        <scheme val="minor"/>
      </rPr>
      <t>within the past year</t>
    </r>
    <r>
      <rPr>
        <sz val="11"/>
        <color theme="1"/>
        <rFont val="Calibri"/>
        <family val="2"/>
        <scheme val="minor"/>
      </rPr>
      <t xml:space="preserve"> from checklist assessment.
Please select NA if you selected No in 1.09. </t>
    </r>
  </si>
  <si>
    <t xml:space="preserve">Electronic Shelf Label (ESL) </t>
  </si>
  <si>
    <t>Self Checkout Solution</t>
  </si>
  <si>
    <r>
      <rPr>
        <b/>
        <sz val="11"/>
        <color theme="1"/>
        <rFont val="Calibri"/>
        <family val="2"/>
        <scheme val="minor"/>
      </rPr>
      <t>Solution Category:</t>
    </r>
    <r>
      <rPr>
        <sz val="11"/>
        <color theme="1"/>
        <rFont val="Calibri"/>
        <family val="2"/>
        <scheme val="minor"/>
      </rPr>
      <t xml:space="preserve"> Self-Checkout Solution (SCO)
</t>
    </r>
    <r>
      <rPr>
        <b/>
        <sz val="11"/>
        <color theme="1"/>
        <rFont val="Calibri"/>
        <family val="2"/>
        <scheme val="minor"/>
      </rPr>
      <t xml:space="preserve">Solution Category Description: </t>
    </r>
    <r>
      <rPr>
        <sz val="11"/>
        <color theme="1"/>
        <rFont val="Calibri"/>
        <family val="2"/>
        <scheme val="minor"/>
      </rPr>
      <t>Allows retailers to scan and pay for their purchases via technology-enabled systems in retail stores.</t>
    </r>
  </si>
  <si>
    <r>
      <rPr>
        <b/>
        <sz val="11"/>
        <color theme="1"/>
        <rFont val="Calibri"/>
        <family val="2"/>
        <scheme val="minor"/>
      </rPr>
      <t>Solution Category:</t>
    </r>
    <r>
      <rPr>
        <sz val="11"/>
        <color theme="1"/>
        <rFont val="Calibri"/>
        <family val="2"/>
        <scheme val="minor"/>
      </rPr>
      <t xml:space="preserve"> In-Store Analytics (ISA)
</t>
    </r>
    <r>
      <rPr>
        <b/>
        <sz val="11"/>
        <color theme="1"/>
        <rFont val="Calibri"/>
        <family val="2"/>
        <scheme val="minor"/>
      </rPr>
      <t xml:space="preserve">Solution Category Description: </t>
    </r>
    <r>
      <rPr>
        <sz val="11"/>
        <color theme="1"/>
        <rFont val="Calibri"/>
        <family val="2"/>
        <scheme val="minor"/>
      </rPr>
      <t>Refers to the use of technology (e.g. in-store video capabilities, IoT sensors, and analytics software) and data analysis techniques to gather insights, measure and generate actionable information about various aspects of the in-store environment.</t>
    </r>
  </si>
  <si>
    <t>In-Store Analytics</t>
  </si>
  <si>
    <r>
      <rPr>
        <b/>
        <sz val="11"/>
        <color theme="1"/>
        <rFont val="Calibri"/>
        <family val="2"/>
        <scheme val="minor"/>
      </rPr>
      <t>Tip</t>
    </r>
    <r>
      <rPr>
        <sz val="11"/>
        <color theme="1"/>
        <rFont val="Calibri"/>
        <family val="2"/>
        <scheme val="minor"/>
      </rPr>
      <t>: To copy the link, right-click on the cell and select 'Copy' from the context menu.</t>
    </r>
  </si>
  <si>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</si>
  <si>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t>List your payment terms</t>
  </si>
  <si>
    <r>
      <rPr>
        <b/>
        <sz val="11"/>
        <color theme="1"/>
        <rFont val="Calibri"/>
        <family val="2"/>
        <scheme val="minor"/>
      </rPr>
      <t>Data Extraction</t>
    </r>
    <r>
      <rPr>
        <sz val="11"/>
        <color theme="1"/>
        <rFont val="Calibri"/>
        <family val="2"/>
        <scheme val="minor"/>
      </rPr>
      <t xml:space="preserve">
Can SMEs' business data be extracted in discrete formats such as CSV, XLSX, XML, TSV, etc.? </t>
    </r>
  </si>
  <si>
    <t>List the formats data can be extracted in</t>
  </si>
  <si>
    <r>
      <rPr>
        <b/>
        <sz val="11"/>
        <color theme="1"/>
        <rFont val="Calibri"/>
        <family val="2"/>
        <scheme val="minor"/>
      </rPr>
      <t>Have you validated your digital solution's compliance with the Data Analytics and/or Personal Data Protection Requirements?</t>
    </r>
    <r>
      <rPr>
        <sz val="11"/>
        <color theme="1"/>
        <rFont val="Calibri"/>
        <family val="2"/>
        <scheme val="minor"/>
      </rPr>
      <t xml:space="preserve">
Please fill-up the Compliance with the Data Analytics and/or Personal Data Protection Requirements. https://go.gov.sg/dapdp
</t>
    </r>
    <r>
      <rPr>
        <b/>
        <sz val="11"/>
        <color theme="1"/>
        <rFont val="Calibri"/>
        <family val="2"/>
        <scheme val="minor"/>
      </rPr>
      <t>Data Analytics</t>
    </r>
    <r>
      <rPr>
        <sz val="11"/>
        <color theme="1"/>
        <rFont val="Calibri"/>
        <family val="2"/>
        <scheme val="minor"/>
      </rPr>
      <t xml:space="preserve">: Digital solutions should come with one or more dashboards that provide an at-a-glance overview of charts/indicators with cross-filtering feature to help users analyse data and generate insights to make informed decisions.
</t>
    </r>
    <r>
      <rPr>
        <b/>
        <sz val="11"/>
        <color theme="1"/>
        <rFont val="Calibri"/>
        <family val="2"/>
        <scheme val="minor"/>
      </rPr>
      <t>Personal Data Protection:</t>
    </r>
    <r>
      <rPr>
        <sz val="11"/>
        <color theme="1"/>
        <rFont val="Calibri"/>
        <family val="2"/>
        <scheme val="minor"/>
      </rPr>
      <t xml:space="preserve"> Digital solutions that collect, use, disclose, process or dispose personal data should incorporate features that support the obligations under the Personal Data Protection Act (2020). </t>
    </r>
  </si>
  <si>
    <t>Compliance with the Data Analytics and/or Personal Data Protection Requirements</t>
  </si>
  <si>
    <t xml:space="preserve">The purpose of the Vendor Self-Assessment Checklist (henceforth referred to as "Checklist") is to enable vendors to perform a preliminary assessment of their solution eligibility for Pre-Approval under SMEs Go Digital.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</si>
  <si>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</si>
  <si>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t xml:space="preserve">There are a total of 5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v) Overall Dashboard
</t>
  </si>
  <si>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</si>
  <si>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t>Version: 25-2.0</t>
  </si>
  <si>
    <r>
      <t xml:space="preserve">You are required to provide </t>
    </r>
    <r>
      <rPr>
        <b/>
        <sz val="11"/>
        <rFont val="Calibri"/>
        <family val="2"/>
        <scheme val="minor"/>
      </rPr>
      <t>at least 5 Singapore registered businesses customer references</t>
    </r>
    <r>
      <rPr>
        <sz val="11"/>
        <rFont val="Calibri"/>
        <family val="2"/>
        <scheme val="minor"/>
      </rPr>
      <t xml:space="preserve"> who fulfil the following criteria
- Group Annual Sales turnover of not more than S$100 million or Group Employment size of not more than 200 workers 
- current users of the implemented solution and have been using it for </t>
    </r>
    <r>
      <rPr>
        <b/>
        <sz val="11"/>
        <rFont val="Calibri"/>
        <family val="2"/>
        <scheme val="minor"/>
      </rPr>
      <t>more than 6 months</t>
    </r>
    <r>
      <rPr>
        <sz val="11"/>
        <rFont val="Calibri"/>
        <family val="2"/>
        <scheme val="minor"/>
      </rPr>
      <t xml:space="preserve">. 
- the 5 customer references must be from </t>
    </r>
    <r>
      <rPr>
        <b/>
        <sz val="11"/>
        <rFont val="Calibri"/>
        <family val="2"/>
        <scheme val="minor"/>
      </rPr>
      <t>"Retail"</t>
    </r>
    <r>
      <rPr>
        <sz val="11"/>
        <rFont val="Calibri"/>
        <family val="2"/>
        <scheme val="minor"/>
      </rPr>
      <t xml:space="preserve"> Sector with primary OR secondary SSIC codes that begin with 47.
Note:
- These customers may be contacted by IMDA for verification. 
- Survey participants will need to sign in using the Singpass app to access the online survey. The Singpass ID will be included with the survey submission.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</si>
</sst>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22" x14ac:knownFonts="1">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sz val="11"/>
      <name val="Calibri"/>
      <family val="2"/>
      <scheme val="minor"/>
    </font>
    <font>
      <b/>
      <sz val="11"/>
      <name val="Calibri"/>
      <family val="2"/>
      <scheme val="minor"/>
    </font>
    <font>
      <b/>
      <sz val="11"/>
      <color rgb="FFFF0000"/>
      <name val="Calibri"/>
      <family val="2"/>
      <scheme val="minor"/>
    </font>
    <font>
      <sz val="11"/>
      <color rgb="FF000000"/>
      <name val="Calibri"/>
      <family val="2"/>
      <scheme val="minor"/>
    </font>
    <font>
      <b/>
      <sz val="11"/>
      <color rgb="FF00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u/>
      <sz val="11"/>
      <color rgb="FF7030A0"/>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s>
  <fills count="9">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s>
  <cellStyleXfs count="4">
    <xf numFmtId="0" fontId="0" fillId="0" borderId="0"/>
    <xf numFmtId="9" fontId="8" fillId="0" borderId="0" applyFont="0" applyFill="0" applyBorder="0" applyAlignment="0" applyProtection="0"/>
    <xf numFmtId="0" fontId="15" fillId="0" borderId="0" applyNumberFormat="0" applyFill="0" applyBorder="0" applyAlignment="0" applyProtection="0"/>
    <xf numFmtId="0" fontId="8" fillId="0" borderId="0"/>
  </cellStyleXfs>
  <cellXfs count="107">
    <xf numFmtId="0" fontId="0" fillId="0" borderId="0" xfId="0"/>
    <xf numFmtId="0" fontId="0" fillId="0" borderId="0" xfId="0" applyAlignment="1">
      <alignment vertical="top"/>
    </xf>
    <xf numFmtId="0" fontId="2"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0" fontId="7" fillId="0" borderId="0" xfId="0" applyFont="1" applyAlignment="1">
      <alignment horizontal="left" vertical="top" wrapText="1"/>
    </xf>
    <xf numFmtId="9" fontId="0" fillId="0" borderId="0" xfId="1" applyFont="1"/>
    <xf numFmtId="9" fontId="0" fillId="0" borderId="0" xfId="0" applyNumberFormat="1"/>
    <xf numFmtId="0" fontId="2" fillId="3" borderId="1" xfId="0" applyFont="1" applyFill="1" applyBorder="1" applyAlignment="1">
      <alignment horizontal="left" vertical="top"/>
    </xf>
    <xf numFmtId="0" fontId="2" fillId="3" borderId="1" xfId="0" applyFont="1" applyFill="1" applyBorder="1" applyAlignment="1">
      <alignment vertical="top"/>
    </xf>
    <xf numFmtId="0" fontId="10" fillId="0" borderId="1" xfId="0" applyFont="1" applyBorder="1" applyAlignment="1">
      <alignment horizontal="left" vertical="top" wrapText="1"/>
    </xf>
    <xf numFmtId="0" fontId="1" fillId="2" borderId="0" xfId="0" applyFont="1" applyFill="1" applyAlignment="1">
      <alignment vertical="center"/>
    </xf>
    <xf numFmtId="0" fontId="9" fillId="0" borderId="0" xfId="0" applyFont="1" applyAlignment="1">
      <alignment horizontal="left" vertical="top" wrapText="1"/>
    </xf>
    <xf numFmtId="0" fontId="2" fillId="0" borderId="0" xfId="0" applyFont="1"/>
    <xf numFmtId="0" fontId="9" fillId="0" borderId="0" xfId="0" applyFont="1"/>
    <xf numFmtId="0" fontId="1" fillId="2" borderId="0" xfId="0" applyFont="1" applyFill="1" applyAlignment="1">
      <alignment horizontal="left" vertical="center"/>
    </xf>
    <xf numFmtId="0" fontId="15" fillId="0" borderId="0" xfId="2" applyFill="1" applyBorder="1" applyAlignment="1">
      <alignment vertical="top"/>
    </xf>
    <xf numFmtId="0" fontId="10" fillId="0" borderId="3" xfId="0" applyFont="1" applyBorder="1" applyAlignment="1">
      <alignment horizontal="left" vertical="top" wrapText="1"/>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5" fillId="0" borderId="0" xfId="2" applyAlignment="1">
      <alignment horizontal="left" vertical="top"/>
    </xf>
    <xf numFmtId="0" fontId="15" fillId="0" borderId="0" xfId="2"/>
    <xf numFmtId="0" fontId="0" fillId="0" borderId="0" xfId="0" applyAlignment="1" applyProtection="1">
      <alignment vertical="top"/>
      <protection locked="0"/>
    </xf>
    <xf numFmtId="0" fontId="2" fillId="0" borderId="0" xfId="0" applyFont="1" applyAlignment="1" applyProtection="1">
      <alignment vertical="top"/>
      <protection locked="0"/>
    </xf>
    <xf numFmtId="0" fontId="0" fillId="5" borderId="1" xfId="0" applyFill="1" applyBorder="1" applyAlignment="1" applyProtection="1">
      <alignment horizontal="left" vertical="top" wrapText="1"/>
      <protection locked="0"/>
    </xf>
    <xf numFmtId="0" fontId="0" fillId="0" borderId="9" xfId="0" applyBorder="1"/>
    <xf numFmtId="0" fontId="0" fillId="0" borderId="10" xfId="0" applyBorder="1"/>
    <xf numFmtId="0" fontId="17" fillId="4" borderId="11" xfId="0" applyFont="1" applyFill="1" applyBorder="1" applyAlignment="1">
      <alignment horizontal="center" vertical="center"/>
    </xf>
    <xf numFmtId="0" fontId="16" fillId="3" borderId="6" xfId="0" applyFont="1" applyFill="1" applyBorder="1"/>
    <xf numFmtId="0" fontId="15" fillId="0" borderId="11" xfId="2" applyFill="1" applyBorder="1" applyAlignment="1">
      <alignment vertical="top"/>
    </xf>
    <xf numFmtId="0" fontId="2" fillId="3" borderId="6" xfId="0" applyFont="1" applyFill="1" applyBorder="1"/>
    <xf numFmtId="0" fontId="2" fillId="3" borderId="8" xfId="0" applyFont="1" applyFill="1" applyBorder="1"/>
    <xf numFmtId="0" fontId="2" fillId="3" borderId="7" xfId="0" applyFont="1" applyFill="1" applyBorder="1"/>
    <xf numFmtId="0" fontId="19"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2" fillId="0" borderId="0" xfId="0" applyFont="1" applyAlignment="1">
      <alignment horizontal="left"/>
    </xf>
    <xf numFmtId="0" fontId="0" fillId="5" borderId="1" xfId="0" applyFill="1" applyBorder="1" applyAlignment="1">
      <alignment horizontal="left" vertical="top"/>
    </xf>
    <xf numFmtId="0" fontId="0" fillId="0" borderId="0" xfId="0" applyAlignment="1">
      <alignment horizontal="center" vertical="center"/>
    </xf>
    <xf numFmtId="0" fontId="0" fillId="0" borderId="0" xfId="0" applyAlignment="1" applyProtection="1">
      <alignment horizontal="left" vertical="top"/>
      <protection locked="0"/>
    </xf>
    <xf numFmtId="0" fontId="15" fillId="0" borderId="0" xfId="2" applyFill="1" applyAlignment="1" applyProtection="1">
      <alignment vertical="top" wrapText="1"/>
      <protection locked="0"/>
    </xf>
    <xf numFmtId="0" fontId="0" fillId="0" borderId="0" xfId="0" applyAlignment="1" applyProtection="1">
      <alignment vertical="top" wrapText="1"/>
      <protection locked="0"/>
    </xf>
    <xf numFmtId="0" fontId="15" fillId="0" borderId="0" xfId="2" applyFill="1" applyProtection="1">
      <protection locked="0"/>
    </xf>
    <xf numFmtId="0" fontId="0" fillId="6" borderId="1" xfId="0" applyFill="1" applyBorder="1" applyAlignment="1">
      <alignment horizontal="left" vertical="center" wrapText="1"/>
    </xf>
    <xf numFmtId="0" fontId="2" fillId="0" borderId="0" xfId="0" applyFont="1" applyAlignment="1">
      <alignment vertical="top" wrapText="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top" wrapText="1"/>
    </xf>
    <xf numFmtId="0" fontId="7" fillId="0" borderId="0" xfId="0" applyFont="1" applyAlignment="1">
      <alignment vertical="top"/>
    </xf>
    <xf numFmtId="0" fontId="10" fillId="0" borderId="0" xfId="0" applyFont="1" applyAlignment="1">
      <alignment vertical="top" wrapText="1"/>
    </xf>
    <xf numFmtId="0" fontId="0" fillId="0" borderId="1" xfId="0" applyBorder="1" applyAlignment="1" applyProtection="1">
      <alignment vertical="top"/>
      <protection locked="0"/>
    </xf>
    <xf numFmtId="0" fontId="2" fillId="0" borderId="0" xfId="0" applyFont="1" applyAlignment="1">
      <alignment horizontal="left" vertical="center" wrapText="1"/>
    </xf>
    <xf numFmtId="1" fontId="0" fillId="0" borderId="0" xfId="0" applyNumberFormat="1"/>
    <xf numFmtId="0" fontId="0" fillId="8" borderId="0" xfId="0" applyFill="1" applyAlignment="1">
      <alignment vertical="top"/>
    </xf>
    <xf numFmtId="1" fontId="0" fillId="0" borderId="0" xfId="0" quotePrefix="1" applyNumberFormat="1"/>
    <xf numFmtId="0" fontId="2" fillId="3" borderId="4" xfId="0" applyFont="1" applyFill="1" applyBorder="1" applyAlignment="1">
      <alignment vertical="top"/>
    </xf>
    <xf numFmtId="0" fontId="8" fillId="0" borderId="1" xfId="0" applyFont="1" applyBorder="1" applyAlignment="1">
      <alignment horizontal="left" vertical="top" wrapText="1"/>
    </xf>
    <xf numFmtId="0" fontId="10" fillId="0" borderId="12" xfId="0" applyFont="1" applyBorder="1" applyAlignment="1">
      <alignment horizontal="left" vertical="top" wrapText="1"/>
    </xf>
    <xf numFmtId="0" fontId="10" fillId="0" borderId="5" xfId="0" applyFont="1" applyBorder="1" applyAlignment="1">
      <alignment horizontal="left" vertical="top" wrapText="1"/>
    </xf>
    <xf numFmtId="2" fontId="8" fillId="0" borderId="1" xfId="0" applyNumberFormat="1" applyFont="1" applyBorder="1" applyAlignment="1">
      <alignment horizontal="left" vertical="top" wrapText="1"/>
    </xf>
    <xf numFmtId="0" fontId="8" fillId="5" borderId="1" xfId="0" applyFont="1" applyFill="1" applyBorder="1" applyAlignment="1">
      <alignment horizontal="left" vertical="top" wrapText="1"/>
    </xf>
    <xf numFmtId="0" fontId="8" fillId="0" borderId="0" xfId="0" applyFont="1" applyAlignment="1">
      <alignment vertical="top"/>
    </xf>
    <xf numFmtId="0" fontId="8" fillId="0" borderId="0" xfId="0" applyFont="1" applyAlignment="1" applyProtection="1">
      <alignment vertical="top"/>
      <protection locked="0"/>
    </xf>
    <xf numFmtId="0" fontId="8" fillId="0" borderId="0" xfId="0" applyFont="1" applyAlignment="1">
      <alignment horizontal="left" vertical="top"/>
    </xf>
    <xf numFmtId="0" fontId="8" fillId="0" borderId="0" xfId="0" applyFont="1" applyAlignment="1" applyProtection="1">
      <alignment vertical="center"/>
      <protection locked="0"/>
    </xf>
    <xf numFmtId="0" fontId="8" fillId="0" borderId="0" xfId="0" applyFont="1" applyAlignment="1">
      <alignment vertical="center"/>
    </xf>
    <xf numFmtId="0" fontId="8" fillId="0" borderId="0" xfId="0" applyFont="1" applyAlignment="1">
      <alignment horizontal="left" vertical="top" wrapText="1"/>
    </xf>
    <xf numFmtId="0" fontId="8" fillId="3" borderId="1" xfId="0" applyFont="1" applyFill="1" applyBorder="1" applyAlignment="1">
      <alignment horizontal="left" vertical="top"/>
    </xf>
    <xf numFmtId="0" fontId="8" fillId="3" borderId="2" xfId="0" applyFont="1" applyFill="1" applyBorder="1" applyAlignment="1">
      <alignment horizontal="left" vertical="top" wrapText="1"/>
    </xf>
    <xf numFmtId="0" fontId="8" fillId="3" borderId="1" xfId="0" applyFont="1" applyFill="1" applyBorder="1" applyAlignment="1">
      <alignment horizontal="left" vertical="top" wrapText="1"/>
    </xf>
    <xf numFmtId="0" fontId="8" fillId="3" borderId="3" xfId="0" applyFont="1" applyFill="1" applyBorder="1" applyAlignment="1">
      <alignment horizontal="left" vertical="top" wrapText="1"/>
    </xf>
    <xf numFmtId="0" fontId="15" fillId="0" borderId="0" xfId="2" applyAlignment="1" applyProtection="1">
      <alignment vertical="top" wrapText="1"/>
      <protection locked="0"/>
    </xf>
    <xf numFmtId="0" fontId="8" fillId="0" borderId="1" xfId="0" applyFont="1" applyBorder="1" applyAlignment="1">
      <alignment vertical="top" wrapText="1"/>
    </xf>
    <xf numFmtId="0" fontId="8" fillId="0" borderId="0" xfId="0" applyFont="1" applyAlignment="1">
      <alignment vertical="top" wrapText="1"/>
    </xf>
    <xf numFmtId="0" fontId="0" fillId="3" borderId="2" xfId="0" applyFill="1" applyBorder="1" applyAlignment="1">
      <alignment horizontal="left" vertical="top" wrapText="1"/>
    </xf>
    <xf numFmtId="0" fontId="8" fillId="0" borderId="1" xfId="0" applyFont="1" applyBorder="1" applyAlignment="1">
      <alignment horizontal="left" vertical="top"/>
    </xf>
    <xf numFmtId="0" fontId="2" fillId="3" borderId="1" xfId="0" applyFont="1" applyFill="1" applyBorder="1" applyAlignment="1">
      <alignment horizontal="left" vertical="top" wrapText="1"/>
    </xf>
    <xf numFmtId="0" fontId="8" fillId="3" borderId="2" xfId="0" applyFont="1" applyFill="1" applyBorder="1" applyAlignment="1">
      <alignment vertical="top" wrapText="1"/>
    </xf>
    <xf numFmtId="0" fontId="10" fillId="0" borderId="13" xfId="0" applyFont="1" applyBorder="1" applyAlignment="1">
      <alignment horizontal="left" vertical="top" wrapText="1"/>
    </xf>
    <xf numFmtId="0" fontId="10" fillId="0" borderId="14" xfId="0" applyFont="1" applyBorder="1" applyAlignment="1">
      <alignment vertical="top" wrapText="1"/>
    </xf>
    <xf numFmtId="0" fontId="10" fillId="0" borderId="13" xfId="0" applyFont="1" applyBorder="1" applyAlignment="1">
      <alignment vertical="top" wrapText="1"/>
    </xf>
    <xf numFmtId="0" fontId="13" fillId="0" borderId="13" xfId="0" applyFont="1" applyBorder="1" applyAlignment="1">
      <alignment horizontal="left" vertical="top" wrapText="1"/>
    </xf>
    <xf numFmtId="0" fontId="8" fillId="0" borderId="13" xfId="0" applyFont="1" applyBorder="1" applyAlignment="1">
      <alignment horizontal="left" vertical="top" wrapText="1"/>
    </xf>
    <xf numFmtId="2" fontId="10" fillId="0" borderId="1" xfId="0" applyNumberFormat="1" applyFont="1" applyBorder="1" applyAlignment="1">
      <alignment horizontal="left" vertical="top" wrapText="1"/>
    </xf>
    <xf numFmtId="0" fontId="0" fillId="5" borderId="1" xfId="0" applyFill="1" applyBorder="1" applyAlignment="1">
      <alignment horizontal="left" vertical="top" wrapText="1"/>
    </xf>
    <xf numFmtId="0" fontId="15" fillId="0" borderId="0" xfId="2" applyAlignment="1" applyProtection="1">
      <alignment horizontal="left" vertical="top"/>
    </xf>
    <xf numFmtId="0" fontId="9" fillId="0" borderId="0" xfId="0" applyFont="1" applyAlignment="1">
      <alignment horizontal="left" vertical="top"/>
    </xf>
    <xf numFmtId="0" fontId="7" fillId="0" borderId="0" xfId="0" applyFont="1" applyAlignment="1">
      <alignment horizontal="left" vertical="top"/>
    </xf>
    <xf numFmtId="0" fontId="2" fillId="0" borderId="1" xfId="0" applyFont="1" applyBorder="1" applyAlignment="1">
      <alignment horizontal="left" vertical="top"/>
    </xf>
    <xf numFmtId="0" fontId="0" fillId="0" borderId="1" xfId="0" applyBorder="1" applyAlignment="1">
      <alignment vertical="top" wrapText="1"/>
    </xf>
    <xf numFmtId="0" fontId="2" fillId="0" borderId="1" xfId="0" applyFont="1" applyBorder="1" applyAlignment="1">
      <alignment vertical="top" wrapText="1"/>
    </xf>
    <xf numFmtId="0" fontId="0" fillId="0" borderId="1" xfId="0" applyBorder="1" applyAlignment="1">
      <alignment horizontal="left" vertical="top"/>
    </xf>
    <xf numFmtId="0" fontId="0" fillId="7" borderId="1" xfId="0" applyFill="1" applyBorder="1" applyAlignment="1" applyProtection="1">
      <alignment vertical="top"/>
      <protection locked="0"/>
    </xf>
    <xf numFmtId="0" fontId="15" fillId="5" borderId="1" xfId="2" applyFill="1" applyBorder="1" applyAlignment="1" applyProtection="1">
      <alignment vertical="top" wrapText="1"/>
    </xf>
    <xf numFmtId="0" fontId="1" fillId="2" borderId="0" xfId="0" applyFont="1" applyFill="1" applyAlignment="1">
      <alignment horizontal="left" vertical="center"/>
    </xf>
    <xf numFmtId="0" fontId="0" fillId="0" borderId="0" xfId="0" applyAlignment="1">
      <alignment horizontal="left" vertical="top" wrapText="1"/>
    </xf>
    <xf numFmtId="0" fontId="8" fillId="0" borderId="0" xfId="0" applyFont="1" applyAlignment="1">
      <alignment horizontal="left" vertical="top" wrapText="1"/>
    </xf>
    <xf numFmtId="0" fontId="10" fillId="0" borderId="0" xfId="0" applyFont="1" applyAlignment="1">
      <alignment horizontal="left" vertical="top" wrapText="1"/>
    </xf>
    <xf numFmtId="0" fontId="3" fillId="0" borderId="0" xfId="0" applyFont="1" applyAlignment="1">
      <alignment horizontal="right" vertical="top"/>
    </xf>
    <xf numFmtId="164" fontId="3" fillId="0" borderId="0" xfId="0" applyNumberFormat="1" applyFont="1" applyAlignment="1">
      <alignment horizontal="right" vertical="top"/>
    </xf>
  </cellXfs>
  <cellStyles count="4">
    <cellStyle name="Hyperlink" xfId="2" builtinId="8"/>
    <cellStyle name="Normal" xfId="0" builtinId="0"/>
    <cellStyle name="Normal 2" xfId="3" xr:uid="{99FB7526-EE6D-4FA9-BEBF-5CA780024E71}"/>
    <cellStyle name="Percent" xfId="1" builtinId="5"/>
  </cellStyles>
  <dxfs count="29">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rgb="FF0070C0"/>
        </patternFill>
      </fill>
    </dxf>
    <dxf>
      <fill>
        <patternFill>
          <bgColor theme="2"/>
        </patternFill>
      </fill>
    </dxf>
    <dxf>
      <fill>
        <patternFill>
          <bgColor rgb="FF0070C0"/>
        </patternFill>
      </fill>
    </dxf>
    <dxf>
      <fill>
        <patternFill>
          <bgColor rgb="FF0070C0"/>
        </patternFill>
      </fill>
    </dxf>
    <dxf>
      <fill>
        <patternFill>
          <bgColor rgb="FF0070C0"/>
        </patternFill>
      </fill>
    </dxf>
    <dxf>
      <fill>
        <patternFill>
          <bgColor theme="2"/>
        </patternFill>
      </fill>
    </dxf>
    <dxf>
      <fill>
        <patternFill>
          <bgColor rgb="FFF1E8F8"/>
        </patternFill>
      </fill>
    </dxf>
    <dxf>
      <fill>
        <patternFill>
          <bgColor rgb="FFFF0000"/>
        </patternFill>
      </fill>
    </dxf>
    <dxf>
      <fill>
        <patternFill>
          <bgColor rgb="FFFF0000"/>
        </patternFill>
      </fill>
    </dxf>
    <dxf>
      <fill>
        <patternFill>
          <bgColor rgb="FFF1E8F8"/>
        </patternFill>
      </fill>
    </dxf>
    <dxf>
      <fill>
        <patternFill>
          <bgColor rgb="FFFF0000"/>
        </patternFill>
      </fill>
    </dxf>
    <dxf>
      <fill>
        <patternFill>
          <bgColor rgb="FFFF0000"/>
        </patternFill>
      </fill>
    </dxf>
    <dxf>
      <fill>
        <patternFill>
          <bgColor rgb="FFF1E8F8"/>
        </patternFill>
      </fill>
    </dxf>
    <dxf>
      <fill>
        <patternFill>
          <bgColor rgb="FFFF0000"/>
        </patternFill>
      </fill>
    </dxf>
    <dxf>
      <fill>
        <patternFill>
          <bgColor rgb="FFFF0000"/>
        </patternFill>
      </fill>
    </dxf>
    <dxf>
      <fill>
        <patternFill>
          <bgColor rgb="FFF1E8F8"/>
        </patternFill>
      </fill>
    </dxf>
    <dxf>
      <fill>
        <patternFill>
          <bgColor rgb="FFFF0000"/>
        </patternFill>
      </fill>
    </dxf>
    <dxf>
      <fill>
        <patternFill>
          <bgColor rgb="FFFF0000"/>
        </patternFill>
      </fill>
    </dxf>
    <dxf>
      <fill>
        <patternFill>
          <bgColor rgb="FF0070C0"/>
        </patternFill>
      </fill>
    </dxf>
    <dxf>
      <fill>
        <patternFill>
          <bgColor rgb="FFF1E8F8"/>
        </patternFill>
      </fill>
    </dxf>
    <dxf>
      <fill>
        <patternFill>
          <bgColor rgb="FFFF0000"/>
        </patternFill>
      </fill>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colors>
    <mruColors>
      <color rgb="FFEDE2F6"/>
      <color rgb="FFFF9999"/>
      <color rgb="FFF1E8F8"/>
      <color rgb="FFDCC5ED"/>
      <color rgb="FFBD9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B21D-4464-B561-6DB29147471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0-32A7-486C-8ADC-E14686997B64}"/>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0-B21D-4464-B561-6DB29147471E}"/>
              </c:ext>
            </c:extLst>
          </c:dPt>
          <c:val>
            <c:numRef>
              <c:f>'Data for graphs'!$B$14</c:f>
              <c:numCache>
                <c:formatCode>0%</c:formatCode>
                <c:ptCount val="1"/>
                <c:pt idx="0">
                  <c:v>1</c:v>
                </c:pt>
              </c:numCache>
            </c:numRef>
          </c:val>
          <c:extLst>
            <c:ext xmlns:c16="http://schemas.microsoft.com/office/drawing/2014/chart" uri="{C3380CC4-5D6E-409C-BE32-E72D297353CC}">
              <c16:uniqueId val="{00000001-32A7-486C-8ADC-E14686997B64}"/>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3.png"/><Relationship Id="rId5" Type="http://schemas.openxmlformats.org/officeDocument/2006/relationships/chart" Target="../charts/chart7.xml"/><Relationship Id="rId4" Type="http://schemas.openxmlformats.org/officeDocument/2006/relationships/chart" Target="../charts/chart6.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2</xdr:col>
      <xdr:colOff>1123950</xdr:colOff>
      <xdr:row>2</xdr:row>
      <xdr:rowOff>359228</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57150</xdr:colOff>
      <xdr:row>2</xdr:row>
      <xdr:rowOff>336095</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328998</xdr:colOff>
      <xdr:row>8</xdr:row>
      <xdr:rowOff>156055</xdr:rowOff>
    </xdr:from>
    <xdr:to>
      <xdr:col>1</xdr:col>
      <xdr:colOff>5447734</xdr:colOff>
      <xdr:row>9</xdr:row>
      <xdr:rowOff>124013</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5712745</xdr:colOff>
      <xdr:row>8</xdr:row>
      <xdr:rowOff>277435</xdr:rowOff>
    </xdr:from>
    <xdr:to>
      <xdr:col>1</xdr:col>
      <xdr:colOff>6406487</xdr:colOff>
      <xdr:row>8</xdr:row>
      <xdr:rowOff>1111942</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6160980" y="4060541"/>
          <a:ext cx="693742" cy="834507"/>
          <a:chOff x="4669949" y="2164848"/>
          <a:chExt cx="689932" cy="828561"/>
        </a:xfrm>
      </xdr:grpSpPr>
      <xdr:sp macro="" textlink="'Data for graphs'!B26">
        <xdr:nvSpPr>
          <xdr:cNvPr id="21" name="Rectangle 20">
            <a:extLst>
              <a:ext uri="{FF2B5EF4-FFF2-40B4-BE49-F238E27FC236}">
                <a16:creationId xmlns:a16="http://schemas.microsoft.com/office/drawing/2014/main" id="{00000000-0008-0000-0100-000015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22" name="Rectangle 21">
            <a:extLst>
              <a:ext uri="{FF2B5EF4-FFF2-40B4-BE49-F238E27FC236}">
                <a16:creationId xmlns:a16="http://schemas.microsoft.com/office/drawing/2014/main" id="{00000000-0008-0000-0100-000016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31748</xdr:colOff>
      <xdr:row>11</xdr:row>
      <xdr:rowOff>21166</xdr:rowOff>
    </xdr:from>
    <xdr:to>
      <xdr:col>1</xdr:col>
      <xdr:colOff>4857749</xdr:colOff>
      <xdr:row>12</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5163608</xdr:colOff>
      <xdr:row>11</xdr:row>
      <xdr:rowOff>183091</xdr:rowOff>
    </xdr:from>
    <xdr:to>
      <xdr:col>1</xdr:col>
      <xdr:colOff>5853540</xdr:colOff>
      <xdr:row>11</xdr:row>
      <xdr:rowOff>1011652</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5603875" y="4264024"/>
          <a:ext cx="689932" cy="828561"/>
          <a:chOff x="4669949" y="2164848"/>
          <a:chExt cx="689932" cy="828561"/>
        </a:xfrm>
      </xdr:grpSpPr>
      <xdr:sp macro="" textlink="'Data for graphs'!C26">
        <xdr:nvSpPr>
          <xdr:cNvPr id="14" name="Rectangle 13">
            <a:extLst>
              <a:ext uri="{FF2B5EF4-FFF2-40B4-BE49-F238E27FC236}">
                <a16:creationId xmlns:a16="http://schemas.microsoft.com/office/drawing/2014/main" id="{00000000-0008-0000-0200-00000E000000}"/>
              </a:ext>
            </a:extLst>
          </xdr:cNvPr>
          <xdr:cNvSpPr/>
        </xdr:nvSpPr>
        <xdr:spPr>
          <a:xfrm>
            <a:off x="4792577" y="2164848"/>
            <a:ext cx="444673"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15" name="Rectangle 14">
            <a:extLst>
              <a:ext uri="{FF2B5EF4-FFF2-40B4-BE49-F238E27FC236}">
                <a16:creationId xmlns:a16="http://schemas.microsoft.com/office/drawing/2014/main" id="{00000000-0008-0000-0200-00000F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4</xdr:col>
      <xdr:colOff>3752850</xdr:colOff>
      <xdr:row>2</xdr:row>
      <xdr:rowOff>57150</xdr:rowOff>
    </xdr:from>
    <xdr:to>
      <xdr:col>5</xdr:col>
      <xdr:colOff>17145</xdr:colOff>
      <xdr:row>2</xdr:row>
      <xdr:rowOff>358320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419100</xdr:colOff>
          <xdr:row>20</xdr:row>
          <xdr:rowOff>784860</xdr:rowOff>
        </xdr:from>
        <xdr:to>
          <xdr:col>4</xdr:col>
          <xdr:colOff>1333500</xdr:colOff>
          <xdr:row>20</xdr:row>
          <xdr:rowOff>1295400</xdr:rowOff>
        </xdr:to>
        <xdr:sp macro="" textlink="">
          <xdr:nvSpPr>
            <xdr:cNvPr id="7229" name="Object 61" hidden="1">
              <a:extLst>
                <a:ext uri="{63B3BB69-23CF-44E3-9099-C40C66FF867C}">
                  <a14:compatExt spid="_x0000_s7229"/>
                </a:ext>
                <a:ext uri="{FF2B5EF4-FFF2-40B4-BE49-F238E27FC236}">
                  <a16:creationId xmlns:a16="http://schemas.microsoft.com/office/drawing/2014/main" id="{00000000-0008-0000-0200-00003D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2</xdr:col>
      <xdr:colOff>1110615</xdr:colOff>
      <xdr:row>3</xdr:row>
      <xdr:rowOff>168728</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336000" y="4053840"/>
          <a:ext cx="1280543" cy="750335"/>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099" y="2164848"/>
            <a:ext cx="457626"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more surveys to go</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6006873" y="1633198"/>
          <a:ext cx="689932" cy="828561"/>
          <a:chOff x="4669949" y="2164848"/>
          <a:chExt cx="689932" cy="828561"/>
        </a:xfrm>
      </xdr:grpSpPr>
      <xdr:sp macro="" textlink="'Data for graphs'!E26">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5983061" y="3890282"/>
          <a:ext cx="689932" cy="828561"/>
          <a:chOff x="4669949" y="2164848"/>
          <a:chExt cx="689932" cy="828561"/>
        </a:xfrm>
      </xdr:grpSpPr>
      <xdr:sp macro="" textlink="'Data for graphs'!B26">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5973536" y="6002111"/>
          <a:ext cx="689932" cy="828561"/>
          <a:chOff x="4669949" y="2164848"/>
          <a:chExt cx="689932" cy="828561"/>
        </a:xfrm>
      </xdr:grpSpPr>
      <xdr:sp macro="" textlink="'Data for graphs'!C26">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6">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6082572" y="8132988"/>
          <a:ext cx="457626" cy="88130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6">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4" totalsRowShown="0" headerRowDxfId="28" dataDxfId="27">
  <autoFilter ref="A1:A4" xr:uid="{6CB28B83-0958-4829-B5AC-9043E61AF0FB}"/>
  <tableColumns count="1">
    <tableColumn id="1" xr3:uid="{C4ED7A2D-A909-482F-B633-9A001FF0A9D5}" name="Please select" dataDxfId="26"/>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go.gov.sg/dapdp" TargetMode="External"/><Relationship Id="rId1" Type="http://schemas.openxmlformats.org/officeDocument/2006/relationships/hyperlink" Target="https://www.imda.gov.sg/how-we-can-help/smes-go-digital/pre-approval-of-icm-vendors-solut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imda.gov.sg/how-we-can-help/smes-go-digital/pre-approval-of-icm-vendors-solutions" TargetMode="External"/><Relationship Id="rId6" Type="http://schemas.openxmlformats.org/officeDocument/2006/relationships/comments" Target="../comments2.xml"/><Relationship Id="rId5" Type="http://schemas.openxmlformats.org/officeDocument/2006/relationships/image" Target="../media/image2.emf"/><Relationship Id="rId4" Type="http://schemas.openxmlformats.org/officeDocument/2006/relationships/package" Target="../embeddings/Microsoft_Excel_Worksheet.xlsx"/></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8"/>
  <sheetViews>
    <sheetView showGridLines="0" tabSelected="1" zoomScaleNormal="100" workbookViewId="0">
      <selection activeCell="A3" sqref="A3:B3"/>
    </sheetView>
  </sheetViews>
  <sheetFormatPr defaultColWidth="0" defaultRowHeight="14.4" zeroHeight="1" x14ac:dyDescent="0.3"/>
  <cols>
    <col min="1" max="1" width="2.5546875" style="1" customWidth="1"/>
    <col min="2" max="2" width="146.44140625" style="1" customWidth="1"/>
    <col min="3" max="3" width="21.21875" style="1" customWidth="1"/>
    <col min="4" max="4" width="2.5546875" style="1" customWidth="1"/>
    <col min="5" max="16384" width="9.21875" style="1" hidden="1"/>
  </cols>
  <sheetData>
    <row r="1" spans="1:4" x14ac:dyDescent="0.3">
      <c r="A1" s="26" t="s">
        <v>0</v>
      </c>
      <c r="C1" s="105" t="s">
        <v>153</v>
      </c>
    </row>
    <row r="2" spans="1:4" x14ac:dyDescent="0.3">
      <c r="C2" s="106">
        <v>45778</v>
      </c>
    </row>
    <row r="3" spans="1:4" ht="32.1" customHeight="1" x14ac:dyDescent="0.3">
      <c r="A3" s="101" t="s">
        <v>90</v>
      </c>
      <c r="B3" s="101"/>
      <c r="C3" s="21"/>
      <c r="D3" s="6"/>
    </row>
    <row r="4" spans="1:4" ht="19.5" customHeight="1" x14ac:dyDescent="0.3"/>
    <row r="5" spans="1:4" ht="28.8" x14ac:dyDescent="0.3">
      <c r="A5" s="3">
        <v>1</v>
      </c>
      <c r="B5" s="56" t="s">
        <v>149</v>
      </c>
      <c r="C5" s="4"/>
    </row>
    <row r="6" spans="1:4" s="28" customFormat="1" ht="22.5" customHeight="1" x14ac:dyDescent="0.3">
      <c r="A6" s="46"/>
      <c r="B6" s="47" t="s">
        <v>1</v>
      </c>
      <c r="C6" s="48"/>
    </row>
    <row r="7" spans="1:4" s="28" customFormat="1" x14ac:dyDescent="0.3">
      <c r="A7" s="46">
        <v>2</v>
      </c>
      <c r="B7" s="49" t="s">
        <v>2</v>
      </c>
      <c r="C7" s="48"/>
    </row>
    <row r="8" spans="1:4" ht="100.8" x14ac:dyDescent="0.3">
      <c r="A8" s="3">
        <v>3</v>
      </c>
      <c r="B8" s="56" t="s">
        <v>151</v>
      </c>
      <c r="C8" s="4"/>
    </row>
    <row r="9" spans="1:4" ht="69.75" customHeight="1" x14ac:dyDescent="0.3">
      <c r="A9" s="3">
        <v>4</v>
      </c>
      <c r="B9" s="4" t="s">
        <v>150</v>
      </c>
      <c r="C9" s="4"/>
    </row>
    <row r="10" spans="1:4" x14ac:dyDescent="0.3">
      <c r="A10" s="3">
        <v>5</v>
      </c>
      <c r="B10" s="4" t="s">
        <v>3</v>
      </c>
      <c r="C10" s="4"/>
    </row>
    <row r="11" spans="1:4" ht="33" customHeight="1" x14ac:dyDescent="0.3">
      <c r="B11" s="45" t="s">
        <v>4</v>
      </c>
    </row>
    <row r="12" spans="1:4" x14ac:dyDescent="0.3"/>
    <row r="13" spans="1:4" s="60" customFormat="1" hidden="1" x14ac:dyDescent="0.3"/>
    <row r="14" spans="1:4" s="60" customFormat="1" hidden="1" x14ac:dyDescent="0.3"/>
    <row r="15" spans="1:4" s="60" customFormat="1" hidden="1" x14ac:dyDescent="0.3"/>
    <row r="16" spans="1:4" s="60" customFormat="1" hidden="1" x14ac:dyDescent="0.3"/>
    <row r="17" s="60" customFormat="1" hidden="1" x14ac:dyDescent="0.3"/>
    <row r="18" s="60" customFormat="1" hidden="1" x14ac:dyDescent="0.3"/>
    <row r="19" s="60" customFormat="1" hidden="1" x14ac:dyDescent="0.3"/>
    <row r="20" s="60" customFormat="1" hidden="1" x14ac:dyDescent="0.3"/>
    <row r="21" s="60" customFormat="1" hidden="1" x14ac:dyDescent="0.3"/>
    <row r="22" s="60" customFormat="1" hidden="1" x14ac:dyDescent="0.3"/>
    <row r="23" s="60" customFormat="1" hidden="1" x14ac:dyDescent="0.3"/>
    <row r="24" s="60" customFormat="1" hidden="1" x14ac:dyDescent="0.3"/>
    <row r="25" s="60" customFormat="1" hidden="1" x14ac:dyDescent="0.3"/>
    <row r="26" s="60" customFormat="1" hidden="1" x14ac:dyDescent="0.3"/>
    <row r="27" s="60" customFormat="1" hidden="1" x14ac:dyDescent="0.3"/>
    <row r="28" s="60" customFormat="1" hidden="1" x14ac:dyDescent="0.3"/>
    <row r="29" s="60" customFormat="1" hidden="1" x14ac:dyDescent="0.3"/>
    <row r="30" s="60" customFormat="1" hidden="1" x14ac:dyDescent="0.3"/>
    <row r="31" s="60" customFormat="1" hidden="1" x14ac:dyDescent="0.3"/>
    <row r="32" s="60" customFormat="1" hidden="1" x14ac:dyDescent="0.3"/>
    <row r="33" s="60" customFormat="1" hidden="1" x14ac:dyDescent="0.3"/>
    <row r="34" s="60" customFormat="1" hidden="1" x14ac:dyDescent="0.3"/>
    <row r="35" s="60" customFormat="1" hidden="1" x14ac:dyDescent="0.3"/>
    <row r="36" s="60" customFormat="1" hidden="1" x14ac:dyDescent="0.3"/>
    <row r="37" s="60" customFormat="1" hidden="1" x14ac:dyDescent="0.3"/>
    <row r="38" s="60" customFormat="1" hidden="1" x14ac:dyDescent="0.3"/>
    <row r="39" s="60" customFormat="1" hidden="1" x14ac:dyDescent="0.3"/>
    <row r="40" s="60" customFormat="1" hidden="1" x14ac:dyDescent="0.3"/>
    <row r="41" s="60" customFormat="1" hidden="1" x14ac:dyDescent="0.3"/>
    <row r="42" s="60" customFormat="1" hidden="1" x14ac:dyDescent="0.3"/>
    <row r="43" s="60" customFormat="1" hidden="1" x14ac:dyDescent="0.3"/>
    <row r="44" s="60" customFormat="1" hidden="1" x14ac:dyDescent="0.3"/>
    <row r="45" s="60" customFormat="1" hidden="1" x14ac:dyDescent="0.3"/>
    <row r="46" s="60" customFormat="1" hidden="1" x14ac:dyDescent="0.3"/>
    <row r="47" s="60" customFormat="1" hidden="1" x14ac:dyDescent="0.3"/>
    <row r="48" s="60" customFormat="1" hidden="1" x14ac:dyDescent="0.3"/>
  </sheetData>
  <sheetProtection algorithmName="SHA-512" hashValue="ABDZf+2YFLp+bLs5rlN3fEYWzBfbhHZzwZbnTzCOT1y05MZcrunIYTgTBvnt+Yk8Vb7/X5GNfYGOoZEMcvwW8g==" saltValue="vsTqj/E2eEdCnMTTnFoosA==" spinCount="100000" sheet="1" formatRows="0" insertColumns="0"/>
  <mergeCells count="1">
    <mergeCell ref="A3:B3"/>
  </mergeCells>
  <hyperlinks>
    <hyperlink ref="A1" r:id="rId1" xr:uid="{31F41907-8E88-4A78-9CFC-B635B6FCC34D}"/>
    <hyperlink ref="B7" r:id="rId2" xr:uid="{8989838C-3011-44E6-9B5E-98A7BDEB7748}"/>
    <hyperlink ref="B6" r:id="rId3" display="If you have not performed a vendor onboarding eligibility assessment, please visit https://go.gov.sg/vsa and ensure that you have passed all criteria." xr:uid="{7AE5912F-8B0B-4B0E-B0D3-513EC4F099F7}"/>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23"/>
  <sheetViews>
    <sheetView showGridLines="0" zoomScale="85" zoomScaleNormal="85" workbookViewId="0">
      <selection activeCell="A3" sqref="A3:F3"/>
    </sheetView>
  </sheetViews>
  <sheetFormatPr defaultColWidth="0" defaultRowHeight="14.4" zeroHeight="1" x14ac:dyDescent="0.3"/>
  <cols>
    <col min="1" max="1" width="6.5546875" style="3" customWidth="1"/>
    <col min="2" max="2" width="123.44140625" style="1" customWidth="1"/>
    <col min="3" max="3" width="18.5546875" style="1" customWidth="1"/>
    <col min="4" max="4" width="12.5546875" style="1" customWidth="1"/>
    <col min="5" max="5" width="69.5546875" style="1" customWidth="1"/>
    <col min="6" max="6" width="2.5546875" style="1" customWidth="1"/>
    <col min="7" max="16384" width="9.21875" style="1" hidden="1"/>
  </cols>
  <sheetData>
    <row r="1" spans="1:6" x14ac:dyDescent="0.3">
      <c r="A1" s="92" t="s">
        <v>0</v>
      </c>
      <c r="E1" s="10" t="str">
        <f>Instructions!$C$1</f>
        <v>Version: 25-2.0</v>
      </c>
      <c r="F1" s="5"/>
    </row>
    <row r="2" spans="1:6" x14ac:dyDescent="0.3">
      <c r="E2" s="24">
        <f>Instructions!C2</f>
        <v>45778</v>
      </c>
      <c r="F2" s="5"/>
    </row>
    <row r="3" spans="1:6" s="7" customFormat="1" ht="32.1" customHeight="1" x14ac:dyDescent="0.3">
      <c r="A3" s="101" t="s">
        <v>5</v>
      </c>
      <c r="B3" s="101"/>
      <c r="C3" s="101"/>
      <c r="D3" s="101"/>
      <c r="E3" s="101"/>
      <c r="F3" s="101"/>
    </row>
    <row r="4" spans="1:6" x14ac:dyDescent="0.3"/>
    <row r="5" spans="1:6" ht="139.5" customHeight="1" x14ac:dyDescent="0.3">
      <c r="A5" s="102" t="s">
        <v>152</v>
      </c>
      <c r="B5" s="102"/>
      <c r="C5" s="102"/>
      <c r="D5" s="102"/>
      <c r="E5" s="102"/>
    </row>
    <row r="6" spans="1:6" x14ac:dyDescent="0.3">
      <c r="A6" s="9" t="s">
        <v>6</v>
      </c>
      <c r="B6" s="8"/>
      <c r="C6" s="8"/>
      <c r="D6" s="8"/>
      <c r="E6" s="8"/>
    </row>
    <row r="7" spans="1:6" ht="24" customHeight="1" x14ac:dyDescent="0.3">
      <c r="A7" s="93"/>
      <c r="B7" s="8" t="s">
        <v>7</v>
      </c>
      <c r="C7" s="18"/>
      <c r="D7" s="8"/>
      <c r="E7" s="8"/>
    </row>
    <row r="8" spans="1:6" ht="47.25" customHeight="1" x14ac:dyDescent="0.3">
      <c r="A8" s="94">
        <f>COUNTIFS(C12:C21, "Mandatory", D12:D21, "No")</f>
        <v>0</v>
      </c>
      <c r="B8" s="18" t="str">
        <f>IF(A8&gt;0,"Error! You have indicated [No] for at least 1 of the Mandatory requirements. All Mandatory requirements must be met. Please do not proceed until all requirements can be met.","")</f>
        <v/>
      </c>
      <c r="C8" s="18"/>
      <c r="D8" s="8"/>
      <c r="E8" s="8"/>
    </row>
    <row r="9" spans="1:6" ht="112.5" customHeight="1" x14ac:dyDescent="0.3">
      <c r="D9" s="8"/>
      <c r="E9" s="8"/>
    </row>
    <row r="10" spans="1:6" x14ac:dyDescent="0.3">
      <c r="D10" s="8"/>
      <c r="E10" s="8"/>
    </row>
    <row r="11" spans="1:6" s="2" customFormat="1" x14ac:dyDescent="0.3">
      <c r="A11" s="14" t="s">
        <v>8</v>
      </c>
      <c r="B11" s="15" t="s">
        <v>9</v>
      </c>
      <c r="C11" s="15" t="s">
        <v>10</v>
      </c>
      <c r="D11" s="15" t="s">
        <v>11</v>
      </c>
      <c r="E11" s="15" t="s">
        <v>12</v>
      </c>
    </row>
    <row r="12" spans="1:6" s="2" customFormat="1" ht="28.8" x14ac:dyDescent="0.3">
      <c r="A12" s="95">
        <v>1</v>
      </c>
      <c r="B12" s="42" t="s">
        <v>13</v>
      </c>
      <c r="C12" s="96" t="s">
        <v>14</v>
      </c>
      <c r="D12" s="57"/>
      <c r="E12" s="99" t="s">
        <v>15</v>
      </c>
    </row>
    <row r="13" spans="1:6" s="2" customFormat="1" ht="28.8" x14ac:dyDescent="0.3">
      <c r="A13" s="95">
        <v>2</v>
      </c>
      <c r="B13" s="97" t="s">
        <v>16</v>
      </c>
      <c r="C13" s="96" t="s">
        <v>14</v>
      </c>
      <c r="D13" s="57"/>
      <c r="E13" s="99" t="s">
        <v>17</v>
      </c>
    </row>
    <row r="14" spans="1:6" s="2" customFormat="1" ht="28.8" x14ac:dyDescent="0.3">
      <c r="A14" s="95">
        <v>3</v>
      </c>
      <c r="B14" s="42" t="s">
        <v>18</v>
      </c>
      <c r="C14" s="96" t="s">
        <v>14</v>
      </c>
      <c r="D14" s="57"/>
      <c r="E14" s="99" t="s">
        <v>19</v>
      </c>
    </row>
    <row r="15" spans="1:6" ht="43.2" x14ac:dyDescent="0.3">
      <c r="A15" s="98">
        <v>4</v>
      </c>
      <c r="B15" s="96" t="s">
        <v>20</v>
      </c>
      <c r="C15" s="96" t="s">
        <v>21</v>
      </c>
      <c r="D15" s="57"/>
      <c r="E15" s="30" t="s">
        <v>22</v>
      </c>
    </row>
    <row r="16" spans="1:6" ht="28.8" x14ac:dyDescent="0.3">
      <c r="A16" s="98">
        <v>5</v>
      </c>
      <c r="B16" s="96" t="s">
        <v>143</v>
      </c>
      <c r="C16" s="96" t="s">
        <v>14</v>
      </c>
      <c r="D16" s="57"/>
      <c r="E16" s="30" t="s">
        <v>144</v>
      </c>
    </row>
    <row r="17" spans="1:5" ht="57.6" x14ac:dyDescent="0.3">
      <c r="A17" s="98">
        <v>6</v>
      </c>
      <c r="B17" s="96" t="s">
        <v>23</v>
      </c>
      <c r="C17" s="96" t="s">
        <v>21</v>
      </c>
      <c r="D17" s="57"/>
      <c r="E17" s="30" t="s">
        <v>22</v>
      </c>
    </row>
    <row r="18" spans="1:5" ht="115.2" x14ac:dyDescent="0.3">
      <c r="A18" s="98">
        <v>7</v>
      </c>
      <c r="B18" s="96" t="s">
        <v>147</v>
      </c>
      <c r="C18" s="96" t="s">
        <v>21</v>
      </c>
      <c r="D18" s="57"/>
      <c r="E18" s="100" t="s">
        <v>148</v>
      </c>
    </row>
    <row r="19" spans="1:5" ht="28.8" x14ac:dyDescent="0.3">
      <c r="A19" s="98">
        <v>8</v>
      </c>
      <c r="B19" s="96" t="s">
        <v>145</v>
      </c>
      <c r="C19" s="96" t="s">
        <v>21</v>
      </c>
      <c r="D19" s="57"/>
      <c r="E19" s="30" t="s">
        <v>146</v>
      </c>
    </row>
    <row r="20" spans="1:5" ht="57.6" x14ac:dyDescent="0.3">
      <c r="A20" s="98">
        <v>9</v>
      </c>
      <c r="B20" s="96" t="s">
        <v>92</v>
      </c>
      <c r="C20" s="96" t="s">
        <v>14</v>
      </c>
      <c r="D20" s="57"/>
      <c r="E20" s="30" t="s">
        <v>22</v>
      </c>
    </row>
    <row r="21" spans="1:5" ht="86.4" x14ac:dyDescent="0.3">
      <c r="A21" s="98">
        <v>10</v>
      </c>
      <c r="B21" s="96" t="s">
        <v>93</v>
      </c>
      <c r="C21" s="96" t="s">
        <v>14</v>
      </c>
      <c r="D21" s="57"/>
      <c r="E21" s="30" t="s">
        <v>94</v>
      </c>
    </row>
    <row r="22" spans="1:5" x14ac:dyDescent="0.3"/>
    <row r="23" spans="1:5" x14ac:dyDescent="0.3"/>
  </sheetData>
  <sheetProtection algorithmName="SHA-512" hashValue="OnDjJlzZ9nwViYjY7HDSEx9vDxXrV+RZ5njDPMt0KYw6JeplowfWe8dR87FmQG1Rst5ZRzKipVYKGixsrwwDDw==" saltValue="vQf6B3WUbMp+3hhZKXlY+g==" spinCount="100000" sheet="1" formatColumns="0" formatRows="0" insertHyperlinks="0"/>
  <protectedRanges>
    <protectedRange sqref="D12:E15" name="GA"/>
    <protectedRange sqref="E15" name="Soln Cat Req"/>
    <protectedRange sqref="D12:D15" name="Compliance"/>
    <protectedRange sqref="D16:E17 D19:E20 D18" name="GA_2"/>
    <protectedRange sqref="D20" name="Compliance_1_2"/>
    <protectedRange sqref="E19:E20" name="Soln Cat Req_1_2"/>
    <protectedRange sqref="E16:E17" name="Soln Cat Req_2"/>
    <protectedRange sqref="D16:D19" name="Compliance_2"/>
    <protectedRange sqref="D21:E21" name="GA_1_1"/>
    <protectedRange sqref="D21" name="Compliance_1_1_1"/>
    <protectedRange sqref="E21" name="Soln Cat Req_1_1_1"/>
    <protectedRange sqref="E18" name="Range1"/>
  </protectedRanges>
  <mergeCells count="2">
    <mergeCell ref="A3:F3"/>
    <mergeCell ref="A5:E5"/>
  </mergeCells>
  <conditionalFormatting sqref="D12:D21">
    <cfRule type="expression" dxfId="25" priority="1">
      <formula>AND($C12="Mandatory", $D12="No")</formula>
    </cfRule>
    <cfRule type="containsBlanks" dxfId="24" priority="2">
      <formula>LEN(TRIM(D12))=0</formula>
    </cfRule>
  </conditionalFormatting>
  <dataValidations count="1">
    <dataValidation type="list" showInputMessage="1" showErrorMessage="1" sqref="D12:D21" xr:uid="{635A295F-FEE1-475F-8676-9D019EF846D6}">
      <formula1>"Yes,No"</formula1>
    </dataValidation>
  </dataValidations>
  <hyperlinks>
    <hyperlink ref="A1" r:id="rId1" xr:uid="{4BE62BB9-2298-4002-9D0B-C8A0598149C9}"/>
    <hyperlink ref="E18" r:id="rId2" xr:uid="{1DDAA235-8C91-41A6-804A-2E235B5F0DBE}"/>
  </hyperlinks>
  <pageMargins left="0.7" right="0.7" top="0.75" bottom="0.75" header="0.3" footer="0.3"/>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I68"/>
  <sheetViews>
    <sheetView showGridLines="0" zoomScale="90" zoomScaleNormal="90" workbookViewId="0">
      <selection activeCell="A3" sqref="A3"/>
    </sheetView>
  </sheetViews>
  <sheetFormatPr defaultColWidth="0" defaultRowHeight="14.4" zeroHeight="1" x14ac:dyDescent="0.3"/>
  <cols>
    <col min="1" max="1" width="6.44140625" style="70" customWidth="1"/>
    <col min="2" max="2" width="102.5546875" style="68" customWidth="1"/>
    <col min="3" max="4" width="12.5546875" style="68" customWidth="1"/>
    <col min="5" max="5" width="72.5546875" style="68" customWidth="1"/>
    <col min="6" max="6" width="2.5546875" style="68" customWidth="1"/>
    <col min="7" max="7" width="19.5546875" style="69" customWidth="1"/>
    <col min="8" max="9" width="9.21875" style="68" customWidth="1"/>
    <col min="10" max="16384" width="9.21875" style="68" hidden="1"/>
  </cols>
  <sheetData>
    <row r="1" spans="1:7" x14ac:dyDescent="0.3">
      <c r="A1" s="26" t="s">
        <v>0</v>
      </c>
      <c r="D1" s="10"/>
      <c r="E1" s="10" t="str">
        <f>Instructions!$C$1</f>
        <v>Version: 25-2.0</v>
      </c>
      <c r="F1" s="5"/>
    </row>
    <row r="2" spans="1:7" x14ac:dyDescent="0.3">
      <c r="D2" s="10"/>
      <c r="E2" s="24">
        <f>Instructions!C2</f>
        <v>45778</v>
      </c>
      <c r="F2" s="5"/>
    </row>
    <row r="3" spans="1:7" s="72" customFormat="1" ht="32.1" customHeight="1" x14ac:dyDescent="0.3">
      <c r="A3" s="17" t="s">
        <v>91</v>
      </c>
      <c r="B3" s="17"/>
      <c r="C3" s="17"/>
      <c r="D3" s="17"/>
      <c r="E3" s="17"/>
      <c r="F3" s="17"/>
      <c r="G3" s="71"/>
    </row>
    <row r="4" spans="1:7" x14ac:dyDescent="0.3"/>
    <row r="5" spans="1:7" x14ac:dyDescent="0.3">
      <c r="A5" s="103" t="s">
        <v>24</v>
      </c>
      <c r="B5" s="103"/>
      <c r="C5" s="103"/>
      <c r="D5" s="103"/>
      <c r="E5" s="103"/>
    </row>
    <row r="6" spans="1:7" ht="108" customHeight="1" x14ac:dyDescent="0.3">
      <c r="A6" s="103" t="s">
        <v>25</v>
      </c>
      <c r="B6" s="103"/>
      <c r="C6" s="103"/>
      <c r="D6" s="103"/>
      <c r="E6" s="103"/>
    </row>
    <row r="7" spans="1:7" x14ac:dyDescent="0.3">
      <c r="A7" s="73"/>
      <c r="B7" s="73"/>
      <c r="C7" s="73"/>
      <c r="D7" s="73"/>
      <c r="E7" s="73"/>
    </row>
    <row r="8" spans="1:7" x14ac:dyDescent="0.3">
      <c r="A8" s="9" t="s">
        <v>6</v>
      </c>
      <c r="B8" s="73"/>
      <c r="C8" s="11"/>
      <c r="D8" s="73"/>
      <c r="E8" s="11"/>
    </row>
    <row r="9" spans="1:7" x14ac:dyDescent="0.3">
      <c r="A9" s="9"/>
      <c r="B9" s="73" t="s">
        <v>7</v>
      </c>
      <c r="C9" s="11"/>
      <c r="D9" s="73"/>
      <c r="E9" s="11"/>
    </row>
    <row r="10" spans="1:7" ht="39.6" customHeight="1" x14ac:dyDescent="0.3">
      <c r="A10" s="55">
        <f>IF(COUNTIF('Data for graphs'!C13:R13,"&gt;0")&lt;=1, 0, COUNTIF('Data for graphs'!C13:R13,"&gt;0"))</f>
        <v>0</v>
      </c>
      <c r="B10" s="18" t="str">
        <f>IF(A10&gt;0,"Error! You have responded in multiple solution categories. Please ONLY provide responses for the selected solution category.","")</f>
        <v/>
      </c>
      <c r="C10" s="9"/>
      <c r="D10" s="73"/>
      <c r="E10" s="11"/>
    </row>
    <row r="11" spans="1:7" ht="39.6" customHeight="1" x14ac:dyDescent="0.3">
      <c r="A11" s="55" cm="1">
        <f t="array" ref="A11">SUMPRODUCT((C21:C67="Mandatory")*(D21:D67="No")+(C21:C67="Mandatory")*(D21:D67="NA"))</f>
        <v>0</v>
      </c>
      <c r="B11" s="18" t="str">
        <f>IF(A11&gt;0,"Error! You have indicated [NO] or [NA] for at least 1 of the Mandatory requirements. Please do not proceed until all requirements can be met.","")</f>
        <v/>
      </c>
      <c r="C11" s="9"/>
      <c r="D11" s="73"/>
      <c r="E11" s="11"/>
    </row>
    <row r="12" spans="1:7" ht="133.5" customHeight="1" x14ac:dyDescent="0.3">
      <c r="B12" s="73"/>
      <c r="D12" s="73"/>
    </row>
    <row r="13" spans="1:7" x14ac:dyDescent="0.3">
      <c r="A13" s="2" t="s">
        <v>26</v>
      </c>
      <c r="B13" s="2"/>
      <c r="C13" s="2"/>
      <c r="D13" s="2"/>
      <c r="E13" s="2"/>
    </row>
    <row r="14" spans="1:7" x14ac:dyDescent="0.3">
      <c r="A14" s="70">
        <v>1</v>
      </c>
      <c r="B14" s="22" t="s">
        <v>27</v>
      </c>
      <c r="C14" s="2"/>
      <c r="D14" s="2"/>
      <c r="E14" s="2"/>
    </row>
    <row r="15" spans="1:7" x14ac:dyDescent="0.3">
      <c r="A15" s="70">
        <v>2</v>
      </c>
      <c r="B15" s="22" t="s">
        <v>137</v>
      </c>
      <c r="C15" s="2"/>
      <c r="D15" s="2"/>
      <c r="E15" s="2"/>
    </row>
    <row r="16" spans="1:7" x14ac:dyDescent="0.3">
      <c r="A16" s="70">
        <v>3</v>
      </c>
      <c r="B16" s="22" t="s">
        <v>138</v>
      </c>
      <c r="C16" s="2"/>
      <c r="D16" s="2"/>
      <c r="E16" s="2"/>
    </row>
    <row r="17" spans="1:7" x14ac:dyDescent="0.3">
      <c r="A17" s="70">
        <v>4</v>
      </c>
      <c r="B17" s="22" t="s">
        <v>141</v>
      </c>
      <c r="C17" s="2"/>
      <c r="D17" s="2"/>
      <c r="E17" s="2"/>
    </row>
    <row r="18" spans="1:7" x14ac:dyDescent="0.3">
      <c r="B18" s="22"/>
      <c r="C18" s="2"/>
      <c r="D18" s="2"/>
      <c r="E18" s="2"/>
    </row>
    <row r="19" spans="1:7" s="2" customFormat="1" x14ac:dyDescent="0.3">
      <c r="A19" s="14" t="s">
        <v>8</v>
      </c>
      <c r="B19" s="15" t="s">
        <v>9</v>
      </c>
      <c r="C19" s="62" t="s">
        <v>10</v>
      </c>
      <c r="D19" s="15" t="s">
        <v>11</v>
      </c>
      <c r="E19" s="15" t="s">
        <v>12</v>
      </c>
      <c r="G19" s="29"/>
    </row>
    <row r="20" spans="1:7" ht="58.2" thickBot="1" x14ac:dyDescent="0.35">
      <c r="A20" s="74">
        <v>1</v>
      </c>
      <c r="B20" s="75" t="s">
        <v>28</v>
      </c>
      <c r="C20" s="75"/>
      <c r="D20" s="76"/>
      <c r="E20" s="77" t="s">
        <v>29</v>
      </c>
      <c r="G20" s="78" t="s">
        <v>30</v>
      </c>
    </row>
    <row r="21" spans="1:7" s="80" customFormat="1" ht="105" customHeight="1" x14ac:dyDescent="0.3">
      <c r="A21" s="63">
        <f t="shared" ref="A21:A30" si="0">A20+0.01</f>
        <v>1.01</v>
      </c>
      <c r="B21" s="64" t="s">
        <v>31</v>
      </c>
      <c r="C21" s="65" t="s">
        <v>21</v>
      </c>
      <c r="D21" s="79"/>
      <c r="E21" s="67" t="s">
        <v>32</v>
      </c>
      <c r="G21" s="78" t="s">
        <v>30</v>
      </c>
    </row>
    <row r="22" spans="1:7" s="80" customFormat="1" ht="43.2" x14ac:dyDescent="0.3">
      <c r="A22" s="63">
        <f t="shared" si="0"/>
        <v>1.02</v>
      </c>
      <c r="B22" s="16" t="s">
        <v>33</v>
      </c>
      <c r="C22" s="16" t="s">
        <v>21</v>
      </c>
      <c r="D22" s="79"/>
      <c r="E22" s="67" t="s">
        <v>34</v>
      </c>
      <c r="G22" s="78" t="s">
        <v>30</v>
      </c>
    </row>
    <row r="23" spans="1:7" s="80" customFormat="1" ht="100.8" x14ac:dyDescent="0.3">
      <c r="A23" s="63">
        <f t="shared" si="0"/>
        <v>1.03</v>
      </c>
      <c r="B23" s="16" t="s">
        <v>35</v>
      </c>
      <c r="C23" s="16" t="s">
        <v>21</v>
      </c>
      <c r="D23" s="79"/>
      <c r="E23" s="67" t="s">
        <v>34</v>
      </c>
      <c r="G23" s="78" t="s">
        <v>30</v>
      </c>
    </row>
    <row r="24" spans="1:7" s="80" customFormat="1" ht="100.8" x14ac:dyDescent="0.3">
      <c r="A24" s="63">
        <f t="shared" si="0"/>
        <v>1.04</v>
      </c>
      <c r="B24" s="63" t="s">
        <v>36</v>
      </c>
      <c r="C24" s="16" t="s">
        <v>37</v>
      </c>
      <c r="D24" s="79"/>
      <c r="E24" s="67" t="s">
        <v>34</v>
      </c>
      <c r="G24" s="78" t="s">
        <v>30</v>
      </c>
    </row>
    <row r="25" spans="1:7" s="80" customFormat="1" ht="43.2" x14ac:dyDescent="0.3">
      <c r="A25" s="63">
        <f t="shared" si="0"/>
        <v>1.05</v>
      </c>
      <c r="B25" s="16" t="s">
        <v>38</v>
      </c>
      <c r="C25" s="16" t="s">
        <v>21</v>
      </c>
      <c r="D25" s="79"/>
      <c r="E25" s="67" t="s">
        <v>34</v>
      </c>
      <c r="G25" s="78" t="s">
        <v>30</v>
      </c>
    </row>
    <row r="26" spans="1:7" s="80" customFormat="1" ht="28.8" x14ac:dyDescent="0.3">
      <c r="A26" s="63">
        <f t="shared" si="0"/>
        <v>1.06</v>
      </c>
      <c r="B26" s="16" t="s">
        <v>39</v>
      </c>
      <c r="C26" s="16" t="s">
        <v>37</v>
      </c>
      <c r="D26" s="79"/>
      <c r="E26" s="67" t="s">
        <v>34</v>
      </c>
      <c r="G26" s="78" t="s">
        <v>30</v>
      </c>
    </row>
    <row r="27" spans="1:7" s="80" customFormat="1" ht="34.200000000000003" customHeight="1" x14ac:dyDescent="0.3">
      <c r="A27" s="63">
        <f t="shared" si="0"/>
        <v>1.07</v>
      </c>
      <c r="B27" s="16" t="s">
        <v>40</v>
      </c>
      <c r="C27" s="16" t="s">
        <v>21</v>
      </c>
      <c r="D27" s="79"/>
      <c r="E27" s="67" t="s">
        <v>34</v>
      </c>
      <c r="G27" s="78" t="s">
        <v>30</v>
      </c>
    </row>
    <row r="28" spans="1:7" s="80" customFormat="1" ht="94.2" customHeight="1" x14ac:dyDescent="0.3">
      <c r="A28" s="63">
        <f t="shared" si="0"/>
        <v>1.08</v>
      </c>
      <c r="B28" s="16" t="s">
        <v>41</v>
      </c>
      <c r="C28" s="16" t="s">
        <v>37</v>
      </c>
      <c r="D28" s="79"/>
      <c r="E28" s="67" t="s">
        <v>34</v>
      </c>
      <c r="G28" s="78" t="s">
        <v>30</v>
      </c>
    </row>
    <row r="29" spans="1:7" s="80" customFormat="1" ht="63.6" customHeight="1" x14ac:dyDescent="0.3">
      <c r="A29" s="63">
        <f t="shared" si="0"/>
        <v>1.0900000000000001</v>
      </c>
      <c r="B29" s="23" t="s">
        <v>42</v>
      </c>
      <c r="C29" s="16" t="s">
        <v>14</v>
      </c>
      <c r="D29" s="79"/>
      <c r="E29" s="67" t="s">
        <v>43</v>
      </c>
      <c r="G29" s="78" t="s">
        <v>30</v>
      </c>
    </row>
    <row r="30" spans="1:7" s="80" customFormat="1" ht="187.2" x14ac:dyDescent="0.3">
      <c r="A30" s="66">
        <f t="shared" si="0"/>
        <v>1.1000000000000001</v>
      </c>
      <c r="B30" s="23" t="s">
        <v>44</v>
      </c>
      <c r="C30" s="16" t="str">
        <f>IF(OR(D29="",D29="Yes"),"Mandatory","No response required")</f>
        <v>Mandatory</v>
      </c>
      <c r="D30" s="79"/>
      <c r="E30" s="91" t="s">
        <v>136</v>
      </c>
      <c r="G30" s="78" t="s">
        <v>30</v>
      </c>
    </row>
    <row r="31" spans="1:7" ht="57.6" x14ac:dyDescent="0.3">
      <c r="A31" s="74">
        <v>2</v>
      </c>
      <c r="B31" s="81" t="s">
        <v>100</v>
      </c>
      <c r="C31" s="75"/>
      <c r="D31" s="76"/>
      <c r="E31" s="77"/>
      <c r="G31" s="78" t="s">
        <v>30</v>
      </c>
    </row>
    <row r="32" spans="1:7" ht="43.2" x14ac:dyDescent="0.3">
      <c r="A32" s="82">
        <f>A31+0.01</f>
        <v>2.0099999999999998</v>
      </c>
      <c r="B32" s="63" t="s">
        <v>101</v>
      </c>
      <c r="C32" s="65" t="s">
        <v>21</v>
      </c>
      <c r="D32" s="79"/>
      <c r="E32" s="77" t="s">
        <v>102</v>
      </c>
      <c r="G32" s="78" t="s">
        <v>30</v>
      </c>
    </row>
    <row r="33" spans="1:7" ht="43.2" x14ac:dyDescent="0.3">
      <c r="A33" s="82">
        <f t="shared" ref="A33:A39" si="1">A32+0.01</f>
        <v>2.0199999999999996</v>
      </c>
      <c r="B33" s="16" t="s">
        <v>103</v>
      </c>
      <c r="C33" s="16" t="s">
        <v>21</v>
      </c>
      <c r="D33" s="79"/>
      <c r="E33" s="67" t="s">
        <v>34</v>
      </c>
      <c r="G33" s="78" t="s">
        <v>30</v>
      </c>
    </row>
    <row r="34" spans="1:7" ht="43.2" x14ac:dyDescent="0.3">
      <c r="A34" s="82">
        <f t="shared" si="1"/>
        <v>2.0299999999999994</v>
      </c>
      <c r="B34" s="16" t="s">
        <v>104</v>
      </c>
      <c r="C34" s="16" t="s">
        <v>21</v>
      </c>
      <c r="D34" s="79"/>
      <c r="E34" s="67" t="s">
        <v>34</v>
      </c>
      <c r="G34" s="78" t="s">
        <v>30</v>
      </c>
    </row>
    <row r="35" spans="1:7" ht="72" x14ac:dyDescent="0.3">
      <c r="A35" s="82">
        <f t="shared" si="1"/>
        <v>2.0399999999999991</v>
      </c>
      <c r="B35" s="63" t="s">
        <v>105</v>
      </c>
      <c r="C35" s="16" t="s">
        <v>21</v>
      </c>
      <c r="D35" s="79"/>
      <c r="E35" s="67" t="s">
        <v>34</v>
      </c>
      <c r="G35" s="78" t="s">
        <v>30</v>
      </c>
    </row>
    <row r="36" spans="1:7" ht="43.2" x14ac:dyDescent="0.3">
      <c r="A36" s="82">
        <f t="shared" si="1"/>
        <v>2.0499999999999989</v>
      </c>
      <c r="B36" s="16" t="s">
        <v>106</v>
      </c>
      <c r="C36" s="16" t="s">
        <v>37</v>
      </c>
      <c r="D36" s="79"/>
      <c r="E36" s="67" t="s">
        <v>34</v>
      </c>
      <c r="G36" s="78" t="s">
        <v>30</v>
      </c>
    </row>
    <row r="37" spans="1:7" ht="43.2" x14ac:dyDescent="0.3">
      <c r="A37" s="82">
        <f t="shared" si="1"/>
        <v>2.0599999999999987</v>
      </c>
      <c r="B37" s="16" t="s">
        <v>107</v>
      </c>
      <c r="C37" s="16" t="s">
        <v>37</v>
      </c>
      <c r="D37" s="79"/>
      <c r="E37" s="67" t="s">
        <v>34</v>
      </c>
      <c r="G37" s="78" t="s">
        <v>30</v>
      </c>
    </row>
    <row r="38" spans="1:7" ht="43.2" x14ac:dyDescent="0.3">
      <c r="A38" s="82">
        <f>A37+0.01</f>
        <v>2.0699999999999985</v>
      </c>
      <c r="B38" s="16" t="s">
        <v>108</v>
      </c>
      <c r="C38" s="16" t="s">
        <v>37</v>
      </c>
      <c r="D38" s="79"/>
      <c r="E38" s="67" t="s">
        <v>34</v>
      </c>
      <c r="G38" s="78" t="s">
        <v>30</v>
      </c>
    </row>
    <row r="39" spans="1:7" ht="43.2" x14ac:dyDescent="0.3">
      <c r="A39" s="82">
        <f t="shared" si="1"/>
        <v>2.0799999999999983</v>
      </c>
      <c r="B39" s="16" t="s">
        <v>109</v>
      </c>
      <c r="C39" s="16" t="s">
        <v>37</v>
      </c>
      <c r="D39" s="79"/>
      <c r="E39" s="67" t="s">
        <v>34</v>
      </c>
      <c r="G39" s="78" t="s">
        <v>30</v>
      </c>
    </row>
    <row r="40" spans="1:7" ht="43.2" x14ac:dyDescent="0.3">
      <c r="A40" s="83">
        <v>3</v>
      </c>
      <c r="B40" s="81" t="s">
        <v>139</v>
      </c>
      <c r="C40" s="84"/>
      <c r="D40" s="76"/>
      <c r="E40" s="77"/>
      <c r="G40" s="78" t="s">
        <v>30</v>
      </c>
    </row>
    <row r="41" spans="1:7" ht="43.2" x14ac:dyDescent="0.3">
      <c r="A41" s="16">
        <f>A40+0.01</f>
        <v>3.01</v>
      </c>
      <c r="B41" s="85" t="s">
        <v>110</v>
      </c>
      <c r="C41" s="86" t="s">
        <v>21</v>
      </c>
      <c r="D41" s="79"/>
      <c r="E41" s="77" t="s">
        <v>102</v>
      </c>
      <c r="G41" s="78" t="s">
        <v>30</v>
      </c>
    </row>
    <row r="42" spans="1:7" ht="57.6" x14ac:dyDescent="0.3">
      <c r="A42" s="16">
        <f t="shared" ref="A42:A54" si="2">A41+0.01</f>
        <v>3.0199999999999996</v>
      </c>
      <c r="B42" s="85" t="s">
        <v>111</v>
      </c>
      <c r="C42" s="87" t="s">
        <v>21</v>
      </c>
      <c r="D42" s="79"/>
      <c r="E42" s="67" t="s">
        <v>34</v>
      </c>
      <c r="G42" s="78" t="s">
        <v>30</v>
      </c>
    </row>
    <row r="43" spans="1:7" ht="43.2" x14ac:dyDescent="0.3">
      <c r="A43" s="16">
        <f t="shared" si="2"/>
        <v>3.0299999999999994</v>
      </c>
      <c r="B43" s="88" t="s">
        <v>112</v>
      </c>
      <c r="C43" s="87" t="s">
        <v>21</v>
      </c>
      <c r="D43" s="79"/>
      <c r="E43" s="67" t="s">
        <v>34</v>
      </c>
      <c r="G43" s="78" t="s">
        <v>30</v>
      </c>
    </row>
    <row r="44" spans="1:7" ht="43.2" x14ac:dyDescent="0.3">
      <c r="A44" s="16">
        <f>A43+0.01</f>
        <v>3.0399999999999991</v>
      </c>
      <c r="B44" s="85" t="s">
        <v>113</v>
      </c>
      <c r="C44" s="87" t="s">
        <v>21</v>
      </c>
      <c r="D44" s="79"/>
      <c r="E44" s="67" t="s">
        <v>34</v>
      </c>
      <c r="G44" s="78" t="s">
        <v>30</v>
      </c>
    </row>
    <row r="45" spans="1:7" ht="43.2" x14ac:dyDescent="0.3">
      <c r="A45" s="16">
        <f t="shared" si="2"/>
        <v>3.0499999999999989</v>
      </c>
      <c r="B45" s="85" t="s">
        <v>114</v>
      </c>
      <c r="C45" s="87" t="s">
        <v>21</v>
      </c>
      <c r="D45" s="79"/>
      <c r="E45" s="67" t="s">
        <v>34</v>
      </c>
      <c r="G45" s="78" t="s">
        <v>30</v>
      </c>
    </row>
    <row r="46" spans="1:7" ht="187.2" x14ac:dyDescent="0.3">
      <c r="A46" s="16">
        <f t="shared" si="2"/>
        <v>3.0599999999999987</v>
      </c>
      <c r="B46" s="89" t="s">
        <v>115</v>
      </c>
      <c r="C46" s="87" t="s">
        <v>21</v>
      </c>
      <c r="D46" s="79"/>
      <c r="E46" s="67" t="s">
        <v>45</v>
      </c>
      <c r="G46" s="78" t="s">
        <v>30</v>
      </c>
    </row>
    <row r="47" spans="1:7" ht="43.2" x14ac:dyDescent="0.3">
      <c r="A47" s="16">
        <f t="shared" si="2"/>
        <v>3.0699999999999985</v>
      </c>
      <c r="B47" s="85" t="s">
        <v>116</v>
      </c>
      <c r="C47" s="87" t="s">
        <v>21</v>
      </c>
      <c r="D47" s="79"/>
      <c r="E47" s="67" t="s">
        <v>34</v>
      </c>
      <c r="G47" s="78" t="s">
        <v>30</v>
      </c>
    </row>
    <row r="48" spans="1:7" ht="28.8" x14ac:dyDescent="0.3">
      <c r="A48" s="16">
        <f t="shared" si="2"/>
        <v>3.0799999999999983</v>
      </c>
      <c r="B48" s="85" t="s">
        <v>117</v>
      </c>
      <c r="C48" s="87" t="s">
        <v>21</v>
      </c>
      <c r="D48" s="79"/>
      <c r="E48" s="67" t="s">
        <v>34</v>
      </c>
      <c r="G48" s="78" t="s">
        <v>30</v>
      </c>
    </row>
    <row r="49" spans="1:7" ht="43.2" x14ac:dyDescent="0.3">
      <c r="A49" s="90">
        <f t="shared" si="2"/>
        <v>3.0899999999999981</v>
      </c>
      <c r="B49" s="85" t="s">
        <v>118</v>
      </c>
      <c r="C49" s="87" t="s">
        <v>21</v>
      </c>
      <c r="D49" s="79"/>
      <c r="E49" s="67" t="s">
        <v>34</v>
      </c>
      <c r="G49" s="78" t="s">
        <v>30</v>
      </c>
    </row>
    <row r="50" spans="1:7" ht="43.2" x14ac:dyDescent="0.3">
      <c r="A50" s="90">
        <f t="shared" si="2"/>
        <v>3.0999999999999979</v>
      </c>
      <c r="B50" s="85" t="s">
        <v>119</v>
      </c>
      <c r="C50" s="87" t="s">
        <v>37</v>
      </c>
      <c r="D50" s="79"/>
      <c r="E50" s="67" t="s">
        <v>34</v>
      </c>
      <c r="G50" s="78" t="s">
        <v>30</v>
      </c>
    </row>
    <row r="51" spans="1:7" ht="28.8" x14ac:dyDescent="0.3">
      <c r="A51" s="16">
        <f t="shared" si="2"/>
        <v>3.1099999999999977</v>
      </c>
      <c r="B51" s="85" t="s">
        <v>120</v>
      </c>
      <c r="C51" s="87" t="s">
        <v>37</v>
      </c>
      <c r="D51" s="79"/>
      <c r="E51" s="67" t="s">
        <v>34</v>
      </c>
      <c r="G51" s="78" t="s">
        <v>30</v>
      </c>
    </row>
    <row r="52" spans="1:7" ht="43.2" x14ac:dyDescent="0.3">
      <c r="A52" s="16">
        <f t="shared" si="2"/>
        <v>3.1199999999999974</v>
      </c>
      <c r="B52" s="85" t="s">
        <v>121</v>
      </c>
      <c r="C52" s="87" t="s">
        <v>37</v>
      </c>
      <c r="D52" s="79"/>
      <c r="E52" s="67" t="s">
        <v>34</v>
      </c>
      <c r="G52" s="78" t="s">
        <v>30</v>
      </c>
    </row>
    <row r="53" spans="1:7" ht="43.2" x14ac:dyDescent="0.3">
      <c r="A53" s="16">
        <f t="shared" si="2"/>
        <v>3.1299999999999972</v>
      </c>
      <c r="B53" s="85" t="s">
        <v>122</v>
      </c>
      <c r="C53" s="87" t="s">
        <v>37</v>
      </c>
      <c r="D53" s="79"/>
      <c r="E53" s="67" t="s">
        <v>34</v>
      </c>
      <c r="G53" s="78" t="s">
        <v>30</v>
      </c>
    </row>
    <row r="54" spans="1:7" ht="43.2" x14ac:dyDescent="0.3">
      <c r="A54" s="16">
        <f t="shared" si="2"/>
        <v>3.139999999999997</v>
      </c>
      <c r="B54" s="85" t="s">
        <v>123</v>
      </c>
      <c r="C54" s="87" t="s">
        <v>37</v>
      </c>
      <c r="D54" s="79"/>
      <c r="E54" s="67" t="s">
        <v>34</v>
      </c>
      <c r="G54" s="78" t="s">
        <v>30</v>
      </c>
    </row>
    <row r="55" spans="1:7" ht="57.6" x14ac:dyDescent="0.3">
      <c r="A55" s="83">
        <v>4</v>
      </c>
      <c r="B55" s="81" t="s">
        <v>140</v>
      </c>
      <c r="C55" s="84"/>
      <c r="D55" s="76"/>
      <c r="E55" s="77"/>
      <c r="G55" s="78" t="s">
        <v>30</v>
      </c>
    </row>
    <row r="56" spans="1:7" ht="43.2" x14ac:dyDescent="0.3">
      <c r="A56" s="16">
        <f>A55+0.01</f>
        <v>4.01</v>
      </c>
      <c r="B56" s="85" t="s">
        <v>124</v>
      </c>
      <c r="C56" s="87" t="s">
        <v>21</v>
      </c>
      <c r="D56" s="79"/>
      <c r="E56" s="77" t="s">
        <v>102</v>
      </c>
      <c r="G56" s="78" t="s">
        <v>30</v>
      </c>
    </row>
    <row r="57" spans="1:7" ht="43.2" x14ac:dyDescent="0.3">
      <c r="A57" s="16">
        <f t="shared" ref="A57:A67" si="3">A56+0.01</f>
        <v>4.0199999999999996</v>
      </c>
      <c r="B57" s="85" t="s">
        <v>125</v>
      </c>
      <c r="C57" s="87" t="s">
        <v>21</v>
      </c>
      <c r="D57" s="79"/>
      <c r="E57" s="67" t="s">
        <v>34</v>
      </c>
      <c r="G57" s="78" t="s">
        <v>30</v>
      </c>
    </row>
    <row r="58" spans="1:7" ht="43.2" x14ac:dyDescent="0.3">
      <c r="A58" s="16">
        <f t="shared" si="3"/>
        <v>4.0299999999999994</v>
      </c>
      <c r="B58" s="85" t="s">
        <v>126</v>
      </c>
      <c r="C58" s="87" t="s">
        <v>21</v>
      </c>
      <c r="D58" s="79"/>
      <c r="E58" s="67" t="s">
        <v>34</v>
      </c>
      <c r="G58" s="78" t="s">
        <v>30</v>
      </c>
    </row>
    <row r="59" spans="1:7" ht="43.2" x14ac:dyDescent="0.3">
      <c r="A59" s="16">
        <f t="shared" si="3"/>
        <v>4.0399999999999991</v>
      </c>
      <c r="B59" s="85" t="s">
        <v>127</v>
      </c>
      <c r="C59" s="87" t="s">
        <v>21</v>
      </c>
      <c r="D59" s="79"/>
      <c r="E59" s="67" t="s">
        <v>34</v>
      </c>
      <c r="G59" s="78" t="s">
        <v>30</v>
      </c>
    </row>
    <row r="60" spans="1:7" ht="43.2" x14ac:dyDescent="0.3">
      <c r="A60" s="16">
        <f t="shared" si="3"/>
        <v>4.0499999999999989</v>
      </c>
      <c r="B60" s="85" t="s">
        <v>128</v>
      </c>
      <c r="C60" s="87" t="s">
        <v>21</v>
      </c>
      <c r="D60" s="79"/>
      <c r="E60" s="67" t="s">
        <v>34</v>
      </c>
      <c r="G60" s="78" t="s">
        <v>30</v>
      </c>
    </row>
    <row r="61" spans="1:7" ht="43.2" x14ac:dyDescent="0.3">
      <c r="A61" s="16">
        <f t="shared" si="3"/>
        <v>4.0599999999999987</v>
      </c>
      <c r="B61" s="85" t="s">
        <v>129</v>
      </c>
      <c r="C61" s="87" t="s">
        <v>37</v>
      </c>
      <c r="D61" s="79"/>
      <c r="E61" s="67" t="s">
        <v>34</v>
      </c>
      <c r="G61" s="78" t="s">
        <v>30</v>
      </c>
    </row>
    <row r="62" spans="1:7" ht="28.8" x14ac:dyDescent="0.3">
      <c r="A62" s="16">
        <f t="shared" si="3"/>
        <v>4.0699999999999985</v>
      </c>
      <c r="B62" s="85" t="s">
        <v>130</v>
      </c>
      <c r="C62" s="87" t="s">
        <v>37</v>
      </c>
      <c r="D62" s="79"/>
      <c r="E62" s="67" t="s">
        <v>34</v>
      </c>
      <c r="G62" s="78" t="s">
        <v>30</v>
      </c>
    </row>
    <row r="63" spans="1:7" ht="43.2" x14ac:dyDescent="0.3">
      <c r="A63" s="16">
        <f t="shared" si="3"/>
        <v>4.0799999999999983</v>
      </c>
      <c r="B63" s="85" t="s">
        <v>131</v>
      </c>
      <c r="C63" s="87" t="s">
        <v>21</v>
      </c>
      <c r="D63" s="79"/>
      <c r="E63" s="67" t="s">
        <v>34</v>
      </c>
      <c r="G63" s="78" t="s">
        <v>30</v>
      </c>
    </row>
    <row r="64" spans="1:7" ht="43.2" x14ac:dyDescent="0.3">
      <c r="A64" s="16">
        <f t="shared" si="3"/>
        <v>4.0899999999999981</v>
      </c>
      <c r="B64" s="85" t="s">
        <v>132</v>
      </c>
      <c r="C64" s="87" t="s">
        <v>37</v>
      </c>
      <c r="D64" s="79"/>
      <c r="E64" s="67" t="s">
        <v>34</v>
      </c>
      <c r="G64" s="78" t="s">
        <v>30</v>
      </c>
    </row>
    <row r="65" spans="1:7" ht="43.2" x14ac:dyDescent="0.3">
      <c r="A65" s="90">
        <f t="shared" si="3"/>
        <v>4.0999999999999979</v>
      </c>
      <c r="B65" s="85" t="s">
        <v>133</v>
      </c>
      <c r="C65" s="87" t="s">
        <v>37</v>
      </c>
      <c r="D65" s="79"/>
      <c r="E65" s="67" t="s">
        <v>34</v>
      </c>
      <c r="G65" s="78" t="s">
        <v>30</v>
      </c>
    </row>
    <row r="66" spans="1:7" ht="43.2" x14ac:dyDescent="0.3">
      <c r="A66" s="16">
        <f t="shared" si="3"/>
        <v>4.1099999999999977</v>
      </c>
      <c r="B66" s="85" t="s">
        <v>134</v>
      </c>
      <c r="C66" s="87" t="s">
        <v>37</v>
      </c>
      <c r="D66" s="79"/>
      <c r="E66" s="67" t="s">
        <v>34</v>
      </c>
      <c r="G66" s="78" t="s">
        <v>30</v>
      </c>
    </row>
    <row r="67" spans="1:7" ht="43.2" x14ac:dyDescent="0.3">
      <c r="A67" s="16">
        <f t="shared" si="3"/>
        <v>4.1199999999999974</v>
      </c>
      <c r="B67" s="85" t="s">
        <v>135</v>
      </c>
      <c r="C67" s="87" t="s">
        <v>37</v>
      </c>
      <c r="D67" s="79"/>
      <c r="E67" s="67" t="s">
        <v>34</v>
      </c>
      <c r="G67" s="78" t="s">
        <v>30</v>
      </c>
    </row>
    <row r="68" spans="1:7" x14ac:dyDescent="0.3"/>
  </sheetData>
  <sheetProtection algorithmName="SHA-512" hashValue="pMNsNNYGLFq5YHehi/2piA+fLzf/NdPYDDrLODFm6h59HxVkzlYipNDgxXi2XUFTYjnrnvyAH3tb0sESZYDUCA==" saltValue="suCijQlif23zYdZ3b4H0ww==" spinCount="100000" sheet="1" formatColumns="0" formatRows="0" insertHyperlinks="0"/>
  <protectedRanges>
    <protectedRange sqref="D21:D30 D32:D39 D41:D54 D56:D67" name="Soln Cat Req"/>
    <protectedRange sqref="E21:E30" name="Soln Cat Req_2_1"/>
    <protectedRange sqref="E33:E39 E57:E67 E42:E54" name="Soln Cat Req_2_1_1"/>
  </protectedRanges>
  <mergeCells count="2">
    <mergeCell ref="A6:E6"/>
    <mergeCell ref="A5:E5"/>
  </mergeCells>
  <conditionalFormatting sqref="B21:C30">
    <cfRule type="expression" dxfId="23" priority="25">
      <formula>$C21="No response required as solution does not include this module"</formula>
    </cfRule>
  </conditionalFormatting>
  <conditionalFormatting sqref="D21:D30">
    <cfRule type="expression" dxfId="22" priority="23">
      <formula>(AND(C21="Mandatory",D21="NA"))</formula>
    </cfRule>
    <cfRule type="expression" dxfId="21" priority="33">
      <formula>(AND(C21="Mandatory",D21="No"))</formula>
    </cfRule>
    <cfRule type="containsBlanks" dxfId="20" priority="37">
      <formula>LEN(TRIM(D21))=0</formula>
    </cfRule>
  </conditionalFormatting>
  <conditionalFormatting sqref="D32:D39">
    <cfRule type="expression" dxfId="19" priority="7">
      <formula>(AND(C32="Mandatory",D32="NA"))</formula>
    </cfRule>
    <cfRule type="expression" dxfId="18" priority="8">
      <formula>(AND(C32="Mandatory",D32="No"))</formula>
    </cfRule>
    <cfRule type="containsBlanks" dxfId="17" priority="9">
      <formula>LEN(TRIM(D32))=0</formula>
    </cfRule>
  </conditionalFormatting>
  <conditionalFormatting sqref="D41:D54">
    <cfRule type="expression" dxfId="16" priority="4">
      <formula>(AND(C41="Mandatory",D41="NA"))</formula>
    </cfRule>
    <cfRule type="expression" dxfId="15" priority="5">
      <formula>(AND(C41="Mandatory",D41="No"))</formula>
    </cfRule>
    <cfRule type="containsBlanks" dxfId="14" priority="6">
      <formula>LEN(TRIM(D41))=0</formula>
    </cfRule>
  </conditionalFormatting>
  <conditionalFormatting sqref="D56:D67">
    <cfRule type="expression" dxfId="13" priority="1">
      <formula>(AND(C56="Mandatory",D56="NA"))</formula>
    </cfRule>
    <cfRule type="expression" dxfId="12" priority="2">
      <formula>(AND(C56="Mandatory",D56="No"))</formula>
    </cfRule>
    <cfRule type="containsBlanks" dxfId="11" priority="3">
      <formula>LEN(TRIM(D56))=0</formula>
    </cfRule>
  </conditionalFormatting>
  <conditionalFormatting sqref="E1:E18 E68:E1048576">
    <cfRule type="expression" dxfId="10" priority="26">
      <formula>"&lt;Leave as blank as no remarks are required&gt;"</formula>
    </cfRule>
  </conditionalFormatting>
  <conditionalFormatting sqref="E21:E30">
    <cfRule type="expression" dxfId="9" priority="24">
      <formula>$C21="No response required as solution does not include this module"</formula>
    </cfRule>
  </conditionalFormatting>
  <conditionalFormatting sqref="E32:E39">
    <cfRule type="expression" dxfId="8" priority="12">
      <formula>$C32="No response required as solution does not include this module"</formula>
    </cfRule>
  </conditionalFormatting>
  <conditionalFormatting sqref="E41:E54">
    <cfRule type="expression" dxfId="7" priority="11">
      <formula>$C41="No response required as solution does not include this module"</formula>
    </cfRule>
  </conditionalFormatting>
  <conditionalFormatting sqref="E46 E31 E40 E55">
    <cfRule type="expression" dxfId="6" priority="20">
      <formula>"&lt;Leave as blank as no remarks are required&gt;"</formula>
    </cfRule>
  </conditionalFormatting>
  <conditionalFormatting sqref="E56:E67">
    <cfRule type="expression" dxfId="5" priority="10">
      <formula>$C56="No response required as solution does not include this module"</formula>
    </cfRule>
  </conditionalFormatting>
  <hyperlinks>
    <hyperlink ref="A1" r:id="rId1" xr:uid="{0FF87E3E-A343-461F-BC2B-14D661C17F65}"/>
    <hyperlink ref="G21" location="'Solution Category Requirements'!A3" display="Return to the top" xr:uid="{0CF37E7D-8FB6-4A9A-8095-84D709228F57}"/>
    <hyperlink ref="G22:G30" location="'Solution Category Requirements'!A3" display="Return to the top" xr:uid="{5B8E86BE-DB5F-4736-951E-589E78029B30}"/>
    <hyperlink ref="G20" location="'Solution Category Requirements'!A3" display="Return to the top" xr:uid="{547E7CE4-E8CD-46F8-9B0C-FAF63DD24057}"/>
    <hyperlink ref="B14" location="'Solution Category Requirements'!A17" display="Integrated POS (with mobile features)" xr:uid="{CD0590DB-4C50-4333-B024-A61141155EEF}"/>
    <hyperlink ref="B15" location="'Solution Category Requirements'!A30" display="Electronic Shelf Label (ESL) " xr:uid="{8799F273-B9CD-45BA-858C-65FAE45D474D}"/>
    <hyperlink ref="B17" location="'Solution Category Requirements'!A55" display="In-Store Analytics" xr:uid="{5B02E113-69F2-4119-ACD7-46AE8AC09351}"/>
    <hyperlink ref="B16" location="'Solution Category Requirements'!A40" display="Self Checkout Solution" xr:uid="{40BDB872-B7AE-4667-8DF2-0A2DE4B0BA43}"/>
    <hyperlink ref="G66" location="'Solution Category Requirements'!A1" display="Return to the top" xr:uid="{324DEBA6-12E0-4B17-969C-3FEF36839207}"/>
    <hyperlink ref="G67" location="'Solution Category Requirements'!A1" display="Return to the top" xr:uid="{BD18BA1E-5EE2-47B9-BD19-EBB9FC7B1445}"/>
    <hyperlink ref="G65" location="'Solution Category Requirements'!A1" display="Return to the top" xr:uid="{B4C32987-BCB0-4EE3-BA6C-4A69632F0A54}"/>
    <hyperlink ref="G64" location="'Solution Category Requirements'!A1" display="Return to the top" xr:uid="{4C90A995-5CB6-469E-AD68-17EE0ED450F9}"/>
    <hyperlink ref="G63" location="'Solution Category Requirements'!A1" display="Return to the top" xr:uid="{74704F3A-81AC-4124-8E8B-E5ED3015A34D}"/>
    <hyperlink ref="G62" location="'Solution Category Requirements'!A1" display="Return to the top" xr:uid="{F77DCDE7-2F82-4519-847F-6CE4505F3419}"/>
    <hyperlink ref="G61" location="'Solution Category Requirements'!A1" display="Return to the top" xr:uid="{7ADAA674-B721-4009-8FAF-3739E0B2DEE2}"/>
    <hyperlink ref="G60" location="'Solution Category Requirements'!A1" display="Return to the top" xr:uid="{37014A5C-6180-480D-B200-61B1CECD6EB7}"/>
    <hyperlink ref="G58" location="'Solution Category Requirements'!A1" display="Return to the top" xr:uid="{57FCDBEF-3381-4442-90C5-401C356BEC85}"/>
    <hyperlink ref="G57" location="'Solution Category Requirements'!A1" display="Return to the top" xr:uid="{30BA64EA-5677-4503-91CA-10CFFE4F8104}"/>
    <hyperlink ref="G56" location="'Solution Category Requirements'!A1" display="Return to the top" xr:uid="{32C76229-C8A2-462D-BFDC-D49CFA518A79}"/>
    <hyperlink ref="G55" location="'Solution Category Requirements'!A1" display="Return to the top" xr:uid="{BFA11DA1-1412-4328-A75F-A95BE2E44EE8}"/>
    <hyperlink ref="G54" location="'Solution Category Requirements'!A1" display="Return to the top" xr:uid="{8715F0A8-DADD-4515-8DB5-D1EB74AD1328}"/>
    <hyperlink ref="G53" location="'Solution Category Requirements'!A1" display="Return to the top" xr:uid="{24ABECAD-4FD8-4539-9C61-2C5B80E7557C}"/>
    <hyperlink ref="G52" location="'Solution Category Requirements'!A1" display="Return to the top" xr:uid="{BF1695F4-20D9-4466-8131-22CA1FB9DFAB}"/>
    <hyperlink ref="G51" location="'Solution Category Requirements'!A1" display="Return to the top" xr:uid="{32F090E8-4A8E-40A9-92BB-A84993C5FA3F}"/>
    <hyperlink ref="G50" location="'Solution Category Requirements'!A1" display="Return to the top" xr:uid="{39C0E3A8-7DE1-4B97-8372-3EF99158E250}"/>
    <hyperlink ref="G49" location="'Solution Category Requirements'!A1" display="Return to the top" xr:uid="{0A73AAAB-AA40-4B54-893C-5A5D2A8F300A}"/>
    <hyperlink ref="G48" location="'Solution Category Requirements'!A1" display="Return to the top" xr:uid="{AC2309AC-61E3-46F2-8A86-8976E16CC53C}"/>
    <hyperlink ref="G47" location="'Solution Category Requirements'!A1" display="Return to the top" xr:uid="{E834925D-98A2-404F-96C6-E8095F443C0E}"/>
    <hyperlink ref="G46" location="'Solution Category Requirements'!A1" display="Return to the top" xr:uid="{EFCBA824-9D00-4992-B4F4-00ECB228897E}"/>
    <hyperlink ref="G45" location="'Solution Category Requirements'!A1" display="Return to the top" xr:uid="{742B9EC4-2710-4E55-83ED-E740B7D39FCA}"/>
    <hyperlink ref="G44" location="'Solution Category Requirements'!A1" display="Return to the top" xr:uid="{CC5895E0-B60B-4760-B2BF-582BE1B86B19}"/>
    <hyperlink ref="G43" location="'Solution Category Requirements'!A1" display="Return to the top" xr:uid="{940AA6CD-14F4-48BA-A125-FB36371A9D84}"/>
    <hyperlink ref="G42" location="'Solution Category Requirements'!A1" display="Return to the top" xr:uid="{70C68540-AB54-4CB0-8B83-A3C738F34DB7}"/>
    <hyperlink ref="G41" location="'Solution Category Requirements'!A1" display="Return to the top" xr:uid="{783FE959-510C-467C-81C6-4D831177C02B}"/>
    <hyperlink ref="G40" location="'Solution Category Requirements'!A1" display="Return to the top" xr:uid="{41040D5D-019C-439D-9FB5-A70D13B18009}"/>
    <hyperlink ref="G39" location="'Solution Category Requirements'!A1" display="Return to the top" xr:uid="{4FADD86E-5180-47D5-97D2-E75C3BDA2265}"/>
    <hyperlink ref="G38" location="'Solution Category Requirements'!A1" display="Return to the top" xr:uid="{8C552D9F-3E73-49F2-ACCE-119F6EE91C23}"/>
    <hyperlink ref="G37" location="'Solution Category Requirements'!A1" display="Return to the top" xr:uid="{2143EE67-3F46-493C-A1FB-07256BAFB0B3}"/>
    <hyperlink ref="G36" location="'Solution Category Requirements'!A1" display="Return to the top" xr:uid="{B2C3BCFD-86B6-4B69-ACEB-BA37BCC10378}"/>
    <hyperlink ref="G35" location="'Solution Category Requirements'!A1" display="Return to the top" xr:uid="{292EDED9-BA0E-46AE-B55C-A339DA73EACF}"/>
    <hyperlink ref="G34" location="'Solution Category Requirements'!A1" display="Return to the top" xr:uid="{0174A6CB-49F7-4323-B4B8-34073079CB95}"/>
    <hyperlink ref="G33" location="'Solution Category Requirements'!A1" display="Return to the top" xr:uid="{F437989A-2B9E-479A-A5A8-ED4B0BFCDFA6}"/>
    <hyperlink ref="G32" location="'Solution Category Requirements'!A1" display="Return to the top" xr:uid="{8DA45315-13C4-4A2A-81B8-EBA45F1D950F}"/>
    <hyperlink ref="G31" location="'Solution Category Requirements'!A1" display="Return to the top" xr:uid="{FCE5D484-D596-4B5F-B83C-F90646A67738}"/>
  </hyperlinks>
  <pageMargins left="0.7" right="0.7" top="0.75" bottom="0.75" header="0.3" footer="0.3"/>
  <drawing r:id="rId2"/>
  <legacyDrawing r:id="rId3"/>
  <oleObjects>
    <mc:AlternateContent xmlns:mc="http://schemas.openxmlformats.org/markup-compatibility/2006">
      <mc:Choice Requires="x14">
        <oleObject progId="Worksheet" dvAspect="DVASPECT_ICON" shapeId="7229" r:id="rId4">
          <objectPr defaultSize="0" autoPict="0" r:id="rId5">
            <anchor moveWithCells="1">
              <from>
                <xdr:col>4</xdr:col>
                <xdr:colOff>419100</xdr:colOff>
                <xdr:row>20</xdr:row>
                <xdr:rowOff>784860</xdr:rowOff>
              </from>
              <to>
                <xdr:col>4</xdr:col>
                <xdr:colOff>1333500</xdr:colOff>
                <xdr:row>20</xdr:row>
                <xdr:rowOff>1295400</xdr:rowOff>
              </to>
            </anchor>
          </objectPr>
        </oleObject>
      </mc:Choice>
      <mc:Fallback>
        <oleObject progId="Worksheet" dvAspect="DVASPECT_ICON" shapeId="7229" r:id="rId4"/>
      </mc:Fallback>
    </mc:AlternateContent>
  </oleObjects>
  <extLst>
    <ext xmlns:x14="http://schemas.microsoft.com/office/spreadsheetml/2009/9/main" uri="{CCE6A557-97BC-4b89-ADB6-D9C93CAAB3DF}">
      <x14:dataValidations xmlns:xm="http://schemas.microsoft.com/office/excel/2006/main" disablePrompts="1" count="2">
        <x14:dataValidation type="list" showInputMessage="1" showErrorMessage="1" xr:uid="{0B0E000F-D026-4CF8-9AEC-68DDB3E1A32D}">
          <x14:formula1>
            <xm:f>Dropdown!$A$2:$A$3</xm:f>
          </x14:formula1>
          <xm:sqref>D21:D29 D32:D39 D41:D54 D56:D67</xm:sqref>
        </x14:dataValidation>
        <x14:dataValidation type="list" showInputMessage="1" showErrorMessage="1" xr:uid="{130462AF-C2B7-4572-8009-828C284E1F2D}">
          <x14:formula1>
            <xm:f>Dropdown!$A$2:$A$4</xm:f>
          </x14:formula1>
          <xm:sqref>D30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E19"/>
  <sheetViews>
    <sheetView workbookViewId="0">
      <selection activeCell="A3" sqref="A3:B3"/>
    </sheetView>
  </sheetViews>
  <sheetFormatPr defaultColWidth="0" defaultRowHeight="14.4" zeroHeight="1" x14ac:dyDescent="0.3"/>
  <cols>
    <col min="1" max="1" width="23.21875" style="1" customWidth="1"/>
    <col min="2" max="2" width="179.5546875" style="1" customWidth="1"/>
    <col min="3" max="3" width="43.77734375" style="1" customWidth="1"/>
    <col min="4" max="5" width="9.21875" style="1" customWidth="1"/>
    <col min="6" max="16384" width="9.21875" style="1" hidden="1"/>
  </cols>
  <sheetData>
    <row r="1" spans="1:4" x14ac:dyDescent="0.3">
      <c r="A1" s="26" t="s">
        <v>0</v>
      </c>
      <c r="C1" s="10" t="str">
        <f>Instructions!$C$1</f>
        <v>Version: 25-2.0</v>
      </c>
    </row>
    <row r="2" spans="1:4" x14ac:dyDescent="0.3">
      <c r="C2" s="24">
        <f>Instructions!$C$2</f>
        <v>45778</v>
      </c>
    </row>
    <row r="3" spans="1:4" ht="32.1" customHeight="1" x14ac:dyDescent="0.3">
      <c r="A3" s="101" t="s">
        <v>46</v>
      </c>
      <c r="B3" s="101"/>
      <c r="C3" s="21"/>
      <c r="D3" s="6"/>
    </row>
    <row r="4" spans="1:4" x14ac:dyDescent="0.3">
      <c r="A4" s="43"/>
      <c r="B4" s="43"/>
    </row>
    <row r="5" spans="1:4" ht="168.75" customHeight="1" x14ac:dyDescent="0.3">
      <c r="A5" s="104" t="s">
        <v>154</v>
      </c>
      <c r="B5" s="102"/>
    </row>
    <row r="6" spans="1:4" x14ac:dyDescent="0.3"/>
    <row r="7" spans="1:4" x14ac:dyDescent="0.3"/>
    <row r="8" spans="1:4" x14ac:dyDescent="0.3">
      <c r="A8" s="8"/>
      <c r="B8" s="4"/>
    </row>
    <row r="9" spans="1:4" x14ac:dyDescent="0.3">
      <c r="A9" s="9" t="s">
        <v>6</v>
      </c>
      <c r="B9" s="4"/>
    </row>
    <row r="10" spans="1:4" ht="173.25" customHeight="1" x14ac:dyDescent="0.3">
      <c r="A10" s="8"/>
      <c r="B10" s="4"/>
    </row>
    <row r="11" spans="1:4" x14ac:dyDescent="0.3">
      <c r="A11" s="8"/>
      <c r="B11" s="4"/>
    </row>
    <row r="12" spans="1:4" x14ac:dyDescent="0.3">
      <c r="A12" s="9" t="s">
        <v>47</v>
      </c>
      <c r="B12" s="4"/>
    </row>
    <row r="13" spans="1:4" ht="49.5" customHeight="1" x14ac:dyDescent="0.3">
      <c r="A13" s="53" t="s">
        <v>48</v>
      </c>
      <c r="B13" s="58" t="s">
        <v>95</v>
      </c>
    </row>
    <row r="14" spans="1:4" ht="41.25" customHeight="1" x14ac:dyDescent="0.3">
      <c r="A14" s="52" t="s">
        <v>49</v>
      </c>
      <c r="B14" s="50" t="str">
        <f>'Survey link'!D6</f>
        <v>This cell will automatically generate a link once you have filled up your company name and proposed solution name in General Assessment worksheet.</v>
      </c>
      <c r="C14" s="4" t="s">
        <v>142</v>
      </c>
    </row>
    <row r="15" spans="1:4" ht="33.75" customHeight="1" x14ac:dyDescent="0.3">
      <c r="B15" s="4"/>
    </row>
    <row r="16" spans="1:4" ht="32.25" customHeight="1" x14ac:dyDescent="0.3">
      <c r="A16" s="54" t="s">
        <v>50</v>
      </c>
      <c r="B16" s="51" t="s">
        <v>51</v>
      </c>
    </row>
    <row r="17" spans="1:2" x14ac:dyDescent="0.3">
      <c r="B17" s="42" t="s">
        <v>52</v>
      </c>
    </row>
    <row r="18" spans="1:2" ht="75" customHeight="1" x14ac:dyDescent="0.3">
      <c r="A18" s="3"/>
      <c r="B18" s="44"/>
    </row>
    <row r="19" spans="1:2" x14ac:dyDescent="0.3"/>
  </sheetData>
  <sheetProtection algorithmName="SHA-512" hashValue="6hnyPR/OH+KZKRxbILouvOAoseqWo9U9R5AQkPxSyVwd1WjTa6OGz1yMKpIBszOptJLe0BpUbDo5WOK4Ho9RWw==" saltValue="uyB9ge0lz9bzTD1itXkvOw==" spinCount="100000" sheet="1" formatColumns="0" formatRows="0"/>
  <protectedRanges>
    <protectedRange sqref="B18" name="Surveys"/>
  </protectedRanges>
  <mergeCells count="2">
    <mergeCell ref="A3:B3"/>
    <mergeCell ref="A5:B5"/>
  </mergeCells>
  <conditionalFormatting sqref="B18">
    <cfRule type="cellIs" dxfId="4" priority="1" operator="between">
      <formula>1</formula>
      <formula>4</formula>
    </cfRule>
    <cfRule type="cellIs" dxfId="3" priority="2" operator="equal">
      <formula>5</formula>
    </cfRule>
  </conditionalFormatting>
  <dataValidations disablePrompts="1" count="1">
    <dataValidation type="list" allowBlank="1" showInputMessage="1" showErrorMessage="1" sqref="B18" xr:uid="{A5B88860-D63B-4D71-9464-1317B7D9AB89}">
      <formula1>"1,2,3,4,5"</formula1>
    </dataValidation>
  </dataValidations>
  <hyperlinks>
    <hyperlink ref="A1" r:id="rId1" xr:uid="{F85654E6-2625-45DE-85E3-F559A1B06C7E}"/>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zoomScale="70" zoomScaleNormal="70" workbookViewId="0">
      <selection activeCell="A5" sqref="A5"/>
    </sheetView>
  </sheetViews>
  <sheetFormatPr defaultColWidth="0" defaultRowHeight="14.4" zeroHeight="1" x14ac:dyDescent="0.3"/>
  <cols>
    <col min="1" max="1" width="84.5546875" customWidth="1"/>
    <col min="2" max="2" width="72.5546875" customWidth="1"/>
    <col min="3" max="3" width="55" customWidth="1"/>
    <col min="4" max="4" width="3" customWidth="1"/>
    <col min="5" max="11" width="0" hidden="1" customWidth="1"/>
    <col min="12" max="16384" width="9.21875" hidden="1"/>
  </cols>
  <sheetData>
    <row r="1" spans="1:3" x14ac:dyDescent="0.3">
      <c r="A1" s="26" t="s">
        <v>0</v>
      </c>
      <c r="C1" s="5" t="str">
        <f>Instructions!C1</f>
        <v>Version: 25-2.0</v>
      </c>
    </row>
    <row r="2" spans="1:3" x14ac:dyDescent="0.3">
      <c r="C2" s="25">
        <f>Instructions!C2</f>
        <v>45778</v>
      </c>
    </row>
    <row r="3" spans="1:3" s="7" customFormat="1" ht="32.1" customHeight="1" x14ac:dyDescent="0.3">
      <c r="A3" s="101" t="s">
        <v>53</v>
      </c>
      <c r="B3" s="101"/>
      <c r="C3" s="101"/>
    </row>
    <row r="4" spans="1:3" x14ac:dyDescent="0.3"/>
    <row r="5" spans="1:3" ht="21.6" thickBot="1" x14ac:dyDescent="0.45">
      <c r="A5" s="39" t="s">
        <v>54</v>
      </c>
    </row>
    <row r="6" spans="1:3" s="19" customFormat="1" ht="15.6" x14ac:dyDescent="0.3">
      <c r="A6" s="34" t="s">
        <v>55</v>
      </c>
      <c r="B6" s="38" t="s">
        <v>56</v>
      </c>
      <c r="C6" s="37" t="s">
        <v>57</v>
      </c>
    </row>
    <row r="7" spans="1:3" ht="142.19999999999999" customHeight="1" thickBot="1" x14ac:dyDescent="0.35">
      <c r="A7" s="31"/>
      <c r="B7" s="32"/>
      <c r="C7" s="33" t="str">
        <f>IF(AND('Data for graphs'!N2=100%,'Data for graphs'!E26=0),"Proceed","Do not submit")</f>
        <v>Do not submit</v>
      </c>
    </row>
    <row r="8" spans="1:3" ht="15" thickBot="1" x14ac:dyDescent="0.35"/>
    <row r="9" spans="1:3" s="19" customFormat="1" x14ac:dyDescent="0.3">
      <c r="A9" s="36" t="s">
        <v>5</v>
      </c>
      <c r="B9" s="38" t="s">
        <v>56</v>
      </c>
      <c r="C9" s="37"/>
    </row>
    <row r="10" spans="1:3" ht="142.19999999999999" customHeight="1" thickBot="1" x14ac:dyDescent="0.35">
      <c r="A10" s="31"/>
      <c r="B10" s="32"/>
      <c r="C10" s="35" t="str">
        <f>HYPERLINK("#'General Assessment'!A1", "Return to General Assessment")</f>
        <v>Return to General Assessment</v>
      </c>
    </row>
    <row r="11" spans="1:3" ht="15" thickBot="1" x14ac:dyDescent="0.35"/>
    <row r="12" spans="1:3" s="19" customFormat="1" x14ac:dyDescent="0.3">
      <c r="A12" s="36" t="s">
        <v>58</v>
      </c>
      <c r="B12" s="38" t="s">
        <v>56</v>
      </c>
      <c r="C12" s="37"/>
    </row>
    <row r="13" spans="1:3" ht="142.19999999999999" customHeight="1" thickBot="1" x14ac:dyDescent="0.35">
      <c r="A13" s="31"/>
      <c r="B13" s="32"/>
      <c r="C13" s="35" t="str">
        <f>HYPERLINK("#'Solution Category Requirements'!A1", "Return to Solution Category Requirements")</f>
        <v>Return to Solution Category Requirements</v>
      </c>
    </row>
    <row r="14" spans="1:3" ht="15" thickBot="1" x14ac:dyDescent="0.35"/>
    <row r="15" spans="1:3" s="19" customFormat="1" x14ac:dyDescent="0.3">
      <c r="A15" s="36" t="s">
        <v>46</v>
      </c>
      <c r="B15" s="38" t="s">
        <v>56</v>
      </c>
      <c r="C15" s="37"/>
    </row>
    <row r="16" spans="1:3" ht="142.19999999999999" customHeight="1" thickBot="1" x14ac:dyDescent="0.35">
      <c r="A16" s="31"/>
      <c r="B16" s="32"/>
      <c r="C16" s="35" t="str">
        <f>HYPERLINK("#'Satisfaction Survey'!A4", "Return to Satisfaction Survey")</f>
        <v>Return to Satisfaction Survey</v>
      </c>
    </row>
    <row r="17" x14ac:dyDescent="0.3"/>
  </sheetData>
  <sheetProtection algorithmName="SHA-512" hashValue="RsT5X9p6nid22dZqaSKGIi53/sb0eXSAicIUqmTfvq4q3HspksrDHU2RNCBWALr0J9PrfpwCjYNF1kyla25DnQ==" saltValue="cYsSrKfiwGvLOKcqEEI1GQ==" spinCount="100000" sheet="1" formatColumns="0" formatRows="0"/>
  <mergeCells count="1">
    <mergeCell ref="A3:C3"/>
  </mergeCells>
  <conditionalFormatting sqref="C7">
    <cfRule type="containsText" dxfId="2" priority="1" operator="containsText" text="Proceed">
      <formula>NOT(ISERROR(SEARCH("Proceed",C7)))</formula>
    </cfRule>
    <cfRule type="containsText" dxfId="1"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T30"/>
  <sheetViews>
    <sheetView workbookViewId="0">
      <selection activeCell="B6" sqref="B6"/>
    </sheetView>
  </sheetViews>
  <sheetFormatPr defaultRowHeight="14.4" x14ac:dyDescent="0.3"/>
  <cols>
    <col min="2" max="2" width="45.5546875" bestFit="1" customWidth="1"/>
    <col min="3" max="3" width="13.21875" bestFit="1" customWidth="1"/>
  </cols>
  <sheetData>
    <row r="1" spans="1:19" x14ac:dyDescent="0.3">
      <c r="A1" t="s">
        <v>59</v>
      </c>
      <c r="E1" t="s">
        <v>60</v>
      </c>
      <c r="H1" t="s">
        <v>61</v>
      </c>
      <c r="M1" t="s">
        <v>55</v>
      </c>
    </row>
    <row r="2" spans="1:19" x14ac:dyDescent="0.3">
      <c r="A2" t="s">
        <v>62</v>
      </c>
      <c r="B2" s="12">
        <f>COUNTIF('General Assessment'!D12:D21,"Yes")/B6+COUNTIF('General Assessment'!D12:D21,"No")/B6</f>
        <v>0</v>
      </c>
      <c r="E2" t="s">
        <v>63</v>
      </c>
      <c r="F2" s="13">
        <f>B13</f>
        <v>0</v>
      </c>
      <c r="H2" t="s">
        <v>63</v>
      </c>
      <c r="I2" s="12">
        <f>J2/5</f>
        <v>0</v>
      </c>
      <c r="J2">
        <f>'Satisfaction Survey'!B18</f>
        <v>0</v>
      </c>
      <c r="M2" t="s">
        <v>63</v>
      </c>
      <c r="N2" s="12">
        <f>SUM(B2,F2,I2)/3</f>
        <v>0</v>
      </c>
    </row>
    <row r="3" spans="1:19" x14ac:dyDescent="0.3">
      <c r="A3" t="s">
        <v>64</v>
      </c>
      <c r="B3" s="13">
        <f>100%-B2</f>
        <v>1</v>
      </c>
      <c r="E3" t="s">
        <v>64</v>
      </c>
      <c r="F3" s="13">
        <f t="shared" ref="F3:F5" si="0">B14</f>
        <v>1</v>
      </c>
      <c r="H3" t="s">
        <v>65</v>
      </c>
      <c r="I3" s="12">
        <f>1-I2</f>
        <v>1</v>
      </c>
      <c r="J3">
        <f>5-J2</f>
        <v>5</v>
      </c>
      <c r="M3" t="s">
        <v>64</v>
      </c>
      <c r="N3" s="12">
        <f>SUM(B3,F3,I3)/3</f>
        <v>1</v>
      </c>
    </row>
    <row r="4" spans="1:19" x14ac:dyDescent="0.3">
      <c r="A4" t="s">
        <v>66</v>
      </c>
      <c r="B4" s="12">
        <f>COUNTIF('General Assessment'!D15:D21,"Yes")/B6</f>
        <v>0</v>
      </c>
      <c r="E4" t="s">
        <v>66</v>
      </c>
      <c r="F4" s="13">
        <f t="shared" si="0"/>
        <v>0</v>
      </c>
      <c r="H4" t="s">
        <v>66</v>
      </c>
    </row>
    <row r="5" spans="1:19" x14ac:dyDescent="0.3">
      <c r="A5" t="s">
        <v>67</v>
      </c>
      <c r="B5" s="12">
        <f>COUNTIF('General Assessment'!D15:D21,"No")/B6</f>
        <v>0</v>
      </c>
      <c r="E5" t="s">
        <v>67</v>
      </c>
      <c r="F5" s="13">
        <f t="shared" si="0"/>
        <v>0</v>
      </c>
      <c r="H5" t="s">
        <v>67</v>
      </c>
    </row>
    <row r="6" spans="1:19" x14ac:dyDescent="0.3">
      <c r="A6" t="s">
        <v>68</v>
      </c>
      <c r="B6">
        <f>COUNTIF('General Assessment'!A12:A26, "&lt;&gt;")</f>
        <v>10</v>
      </c>
    </row>
    <row r="7" spans="1:19" x14ac:dyDescent="0.3">
      <c r="S7" t="s">
        <v>69</v>
      </c>
    </row>
    <row r="9" spans="1:19" x14ac:dyDescent="0.3">
      <c r="A9" t="s">
        <v>70</v>
      </c>
    </row>
    <row r="11" spans="1:19" x14ac:dyDescent="0.3">
      <c r="A11" t="s">
        <v>60</v>
      </c>
    </row>
    <row r="12" spans="1:19" x14ac:dyDescent="0.3">
      <c r="B12" t="s">
        <v>60</v>
      </c>
      <c r="C12" s="59">
        <v>1</v>
      </c>
      <c r="D12" s="59">
        <v>2</v>
      </c>
      <c r="E12" s="59">
        <v>3</v>
      </c>
      <c r="F12" s="59">
        <v>4</v>
      </c>
      <c r="G12" s="59">
        <v>5</v>
      </c>
      <c r="H12" s="59">
        <v>6</v>
      </c>
      <c r="I12" s="59">
        <v>7</v>
      </c>
      <c r="J12" s="59">
        <v>8</v>
      </c>
      <c r="K12" s="59">
        <v>9</v>
      </c>
      <c r="L12" s="59">
        <v>10</v>
      </c>
      <c r="M12" s="59">
        <v>11</v>
      </c>
      <c r="N12" s="59">
        <v>12</v>
      </c>
      <c r="O12" s="59">
        <v>13</v>
      </c>
      <c r="P12" s="59">
        <v>14</v>
      </c>
      <c r="Q12" s="59">
        <v>15</v>
      </c>
      <c r="R12" s="59">
        <v>16</v>
      </c>
      <c r="S12" s="59">
        <v>17</v>
      </c>
    </row>
    <row r="13" spans="1:19" x14ac:dyDescent="0.3">
      <c r="A13" t="s">
        <v>63</v>
      </c>
      <c r="B13" s="12" cm="1">
        <f t="array" ref="B13">IFERROR(INDEX(C13:R13, MATCH(TRUE, C13:R13&gt;0, 0)), 0)</f>
        <v>0</v>
      </c>
      <c r="C13" s="40">
        <f>SUM(C15:C17)</f>
        <v>0</v>
      </c>
      <c r="D13" s="40">
        <f t="shared" ref="D13:R13" si="1">SUM(D15:D17)</f>
        <v>0</v>
      </c>
      <c r="E13" s="40">
        <f t="shared" si="1"/>
        <v>0</v>
      </c>
      <c r="F13" s="40">
        <f t="shared" si="1"/>
        <v>0</v>
      </c>
      <c r="G13" s="40" t="e">
        <f t="shared" si="1"/>
        <v>#DIV/0!</v>
      </c>
      <c r="H13" s="40" t="e">
        <f t="shared" si="1"/>
        <v>#DIV/0!</v>
      </c>
      <c r="I13" s="40" t="e">
        <f t="shared" si="1"/>
        <v>#DIV/0!</v>
      </c>
      <c r="J13" s="40" t="e">
        <f t="shared" si="1"/>
        <v>#DIV/0!</v>
      </c>
      <c r="K13" s="40" t="e">
        <f t="shared" si="1"/>
        <v>#DIV/0!</v>
      </c>
      <c r="L13" s="40" t="e">
        <f t="shared" si="1"/>
        <v>#DIV/0!</v>
      </c>
      <c r="M13" s="40" t="e">
        <f t="shared" si="1"/>
        <v>#DIV/0!</v>
      </c>
      <c r="N13" s="40" t="e">
        <f t="shared" si="1"/>
        <v>#DIV/0!</v>
      </c>
      <c r="O13" s="40" t="e">
        <f t="shared" si="1"/>
        <v>#DIV/0!</v>
      </c>
      <c r="P13" s="40" t="e">
        <f t="shared" si="1"/>
        <v>#DIV/0!</v>
      </c>
      <c r="Q13" s="40" t="e">
        <f t="shared" si="1"/>
        <v>#DIV/0!</v>
      </c>
      <c r="R13" s="40" t="e">
        <f t="shared" si="1"/>
        <v>#DIV/0!</v>
      </c>
    </row>
    <row r="14" spans="1:19" x14ac:dyDescent="0.3">
      <c r="A14" t="s">
        <v>64</v>
      </c>
      <c r="B14" s="13">
        <f>100%-B13</f>
        <v>1</v>
      </c>
      <c r="C14" s="13">
        <f>100%-C13</f>
        <v>1</v>
      </c>
      <c r="D14" s="13">
        <f t="shared" ref="D14:R14" si="2">100%-D13</f>
        <v>1</v>
      </c>
      <c r="E14" s="13">
        <f t="shared" si="2"/>
        <v>1</v>
      </c>
      <c r="F14" s="13">
        <f t="shared" si="2"/>
        <v>1</v>
      </c>
      <c r="G14" s="13" t="e">
        <f t="shared" si="2"/>
        <v>#DIV/0!</v>
      </c>
      <c r="H14" s="13" t="e">
        <f t="shared" si="2"/>
        <v>#DIV/0!</v>
      </c>
      <c r="I14" s="13" t="e">
        <f t="shared" si="2"/>
        <v>#DIV/0!</v>
      </c>
      <c r="J14" s="13" t="e">
        <f t="shared" si="2"/>
        <v>#DIV/0!</v>
      </c>
      <c r="K14" s="13" t="e">
        <f t="shared" si="2"/>
        <v>#DIV/0!</v>
      </c>
      <c r="L14" s="13" t="e">
        <f t="shared" si="2"/>
        <v>#DIV/0!</v>
      </c>
      <c r="M14" s="13" t="e">
        <f t="shared" si="2"/>
        <v>#DIV/0!</v>
      </c>
      <c r="N14" s="13" t="e">
        <f t="shared" si="2"/>
        <v>#DIV/0!</v>
      </c>
      <c r="O14" s="13" t="e">
        <f t="shared" si="2"/>
        <v>#DIV/0!</v>
      </c>
      <c r="P14" s="13" t="e">
        <f t="shared" si="2"/>
        <v>#DIV/0!</v>
      </c>
      <c r="Q14" s="13" t="e">
        <f t="shared" si="2"/>
        <v>#DIV/0!</v>
      </c>
      <c r="R14" s="13" t="e">
        <f t="shared" si="2"/>
        <v>#DIV/0!</v>
      </c>
    </row>
    <row r="15" spans="1:19" x14ac:dyDescent="0.3">
      <c r="A15" t="s">
        <v>66</v>
      </c>
      <c r="B15" s="12">
        <f>HLOOKUP(B13,C13:R16,3)</f>
        <v>0</v>
      </c>
      <c r="C15" s="12">
        <f>COUNTIFS('Solution Category Requirements'!$A$18:$A$197,"&gt;"&amp;C12,'Solution Category Requirements'!$A$18:$A$197,"&lt;"&amp;D12,'Solution Category Requirements'!$D$18:$D$197,"Yes")/C18</f>
        <v>0</v>
      </c>
      <c r="D15" s="12">
        <f>COUNTIFS('Solution Category Requirements'!$A$18:$A$197,"&gt;"&amp;D12,'Solution Category Requirements'!$A$18:$A$197,"&lt;"&amp;E12,'Solution Category Requirements'!$D$18:$D$197,"Yes")/D18</f>
        <v>0</v>
      </c>
      <c r="E15" s="12">
        <f>COUNTIFS('Solution Category Requirements'!$A$18:$A$197,"&gt;"&amp;E12,'Solution Category Requirements'!$A$18:$A$197,"&lt;"&amp;F12,'Solution Category Requirements'!$D$18:$D$197,"Yes")/E18</f>
        <v>0</v>
      </c>
      <c r="F15" s="12">
        <f>COUNTIFS('Solution Category Requirements'!$A$18:$A$197,"&gt;"&amp;F12,'Solution Category Requirements'!$A$18:$A$197,"&lt;"&amp;G12,'Solution Category Requirements'!$D$18:$D$197,"Yes")/F18</f>
        <v>0</v>
      </c>
      <c r="G15" s="12" t="e">
        <f>COUNTIFS('Solution Category Requirements'!$A$18:$A$197,"&gt;"&amp;G12,'Solution Category Requirements'!$A$18:$A$197,"&lt;"&amp;H12,'Solution Category Requirements'!$D$18:$D$197,"Yes")/G18</f>
        <v>#DIV/0!</v>
      </c>
      <c r="H15" s="12" t="e">
        <f>COUNTIFS('Solution Category Requirements'!$A$18:$A$197,"&gt;"&amp;H12,'Solution Category Requirements'!$A$18:$A$197,"&lt;"&amp;I12,'Solution Category Requirements'!$D$18:$D$197,"Yes")/H18</f>
        <v>#DIV/0!</v>
      </c>
      <c r="I15" s="12" t="e">
        <f>COUNTIFS('Solution Category Requirements'!$A$18:$A$197,"&gt;"&amp;I12,'Solution Category Requirements'!$A$18:$A$197,"&lt;"&amp;J12,'Solution Category Requirements'!$D$18:$D$197,"Yes")/I18</f>
        <v>#DIV/0!</v>
      </c>
      <c r="J15" s="12" t="e">
        <f>COUNTIFS('Solution Category Requirements'!$A$18:$A$197,"&gt;"&amp;J12,'Solution Category Requirements'!$A$18:$A$197,"&lt;"&amp;K12,'Solution Category Requirements'!$D$18:$D$197,"Yes")/J18</f>
        <v>#DIV/0!</v>
      </c>
      <c r="K15" s="12" t="e">
        <f>COUNTIFS('Solution Category Requirements'!$A$18:$A$197,"&gt;"&amp;K12,'Solution Category Requirements'!$A$18:$A$197,"&lt;"&amp;L12,'Solution Category Requirements'!$D$18:$D$197,"Yes")/K18</f>
        <v>#DIV/0!</v>
      </c>
      <c r="L15" s="12" t="e">
        <f>COUNTIFS('Solution Category Requirements'!$A$18:$A$197,"&gt;"&amp;L12,'Solution Category Requirements'!$A$18:$A$197,"&lt;"&amp;M12,'Solution Category Requirements'!$D$18:$D$197,"Yes")/L18</f>
        <v>#DIV/0!</v>
      </c>
      <c r="M15" s="12" t="e">
        <f>COUNTIFS('Solution Category Requirements'!$A$18:$A$197,"&gt;"&amp;M12,'Solution Category Requirements'!$A$18:$A$197,"&lt;"&amp;N12,'Solution Category Requirements'!$D$18:$D$197,"Yes")/M18</f>
        <v>#DIV/0!</v>
      </c>
      <c r="N15" s="12" t="e">
        <f>COUNTIFS('Solution Category Requirements'!$A$18:$A$197,"&gt;"&amp;N12,'Solution Category Requirements'!$A$18:$A$197,"&lt;"&amp;O12,'Solution Category Requirements'!$D$18:$D$197,"Yes")/N18</f>
        <v>#DIV/0!</v>
      </c>
      <c r="O15" s="12" t="e">
        <f>COUNTIFS('Solution Category Requirements'!$A$18:$A$197,"&gt;"&amp;O12,'Solution Category Requirements'!$A$18:$A$197,"&lt;"&amp;P12,'Solution Category Requirements'!$D$18:$D$197,"Yes")/O18</f>
        <v>#DIV/0!</v>
      </c>
      <c r="P15" s="12" t="e">
        <f>COUNTIFS('Solution Category Requirements'!$A$18:$A$197,"&gt;"&amp;P12,'Solution Category Requirements'!$A$18:$A$197,"&lt;"&amp;Q12,'Solution Category Requirements'!$D$18:$D$197,"Yes")/P18</f>
        <v>#DIV/0!</v>
      </c>
      <c r="Q15" s="12" t="e">
        <f>COUNTIFS('Solution Category Requirements'!$A$18:$A$197,"&gt;"&amp;Q12,'Solution Category Requirements'!$A$18:$A$197,"&lt;"&amp;R12,'Solution Category Requirements'!$D$18:$D$197,"Yes")/Q18</f>
        <v>#DIV/0!</v>
      </c>
      <c r="R15" s="12" t="e">
        <f>COUNTIFS('Solution Category Requirements'!$A$18:$A$197,"&gt;"&amp;R12,'Solution Category Requirements'!$A$18:$A$197,"&lt;"&amp;S12,'Solution Category Requirements'!$D$18:$D$197,"Yes")/R18</f>
        <v>#DIV/0!</v>
      </c>
    </row>
    <row r="16" spans="1:19" x14ac:dyDescent="0.3">
      <c r="A16" t="s">
        <v>67</v>
      </c>
      <c r="B16" s="12">
        <f>HLOOKUP(B13,C13:R16,4)</f>
        <v>0</v>
      </c>
      <c r="C16" s="12">
        <f>COUNTIFS('Solution Category Requirements'!$A$18:$A$197,"&gt;"&amp;C12,'Solution Category Requirements'!$A$18:$A$197,"&lt;"&amp;D12,'Solution Category Requirements'!$D$18:$D$197,"No")/C18</f>
        <v>0</v>
      </c>
      <c r="D16" s="12">
        <f>COUNTIFS('Solution Category Requirements'!$A$18:$A$197,"&gt;"&amp;D12,'Solution Category Requirements'!$A$18:$A$197,"&lt;"&amp;E12,'Solution Category Requirements'!$D$18:$D$197,"No")/D18</f>
        <v>0</v>
      </c>
      <c r="E16" s="12">
        <f>COUNTIFS('Solution Category Requirements'!$A$18:$A$197,"&gt;"&amp;E12,'Solution Category Requirements'!$A$18:$A$197,"&lt;"&amp;F12,'Solution Category Requirements'!$D$18:$D$197,"No")/E18</f>
        <v>0</v>
      </c>
      <c r="F16" s="12">
        <f>COUNTIFS('Solution Category Requirements'!$A$18:$A$197,"&gt;"&amp;F12,'Solution Category Requirements'!$A$18:$A$197,"&lt;"&amp;G12,'Solution Category Requirements'!$D$18:$D$197,"No")/F18</f>
        <v>0</v>
      </c>
      <c r="G16" s="12" t="e">
        <f>COUNTIFS('Solution Category Requirements'!$A$18:$A$197,"&gt;"&amp;G12,'Solution Category Requirements'!$A$18:$A$197,"&lt;"&amp;H12,'Solution Category Requirements'!$D$18:$D$197,"No")/G18</f>
        <v>#DIV/0!</v>
      </c>
      <c r="H16" s="12" t="e">
        <f>COUNTIFS('Solution Category Requirements'!$A$18:$A$197,"&gt;"&amp;H12,'Solution Category Requirements'!$A$18:$A$197,"&lt;"&amp;I12,'Solution Category Requirements'!$D$18:$D$197,"No")/H18</f>
        <v>#DIV/0!</v>
      </c>
      <c r="I16" s="12" t="e">
        <f>COUNTIFS('Solution Category Requirements'!$A$18:$A$197,"&gt;"&amp;I12,'Solution Category Requirements'!$A$18:$A$197,"&lt;"&amp;J12,'Solution Category Requirements'!$D$18:$D$197,"No")/I18</f>
        <v>#DIV/0!</v>
      </c>
      <c r="J16" s="12" t="e">
        <f>COUNTIFS('Solution Category Requirements'!$A$18:$A$197,"&gt;"&amp;J12,'Solution Category Requirements'!$A$18:$A$197,"&lt;"&amp;K12,'Solution Category Requirements'!$D$18:$D$197,"No")/J18</f>
        <v>#DIV/0!</v>
      </c>
      <c r="K16" s="12" t="e">
        <f>COUNTIFS('Solution Category Requirements'!$A$18:$A$197,"&gt;"&amp;K12,'Solution Category Requirements'!$A$18:$A$197,"&lt;"&amp;L12,'Solution Category Requirements'!$D$18:$D$197,"No")/K18</f>
        <v>#DIV/0!</v>
      </c>
      <c r="L16" s="12" t="e">
        <f>COUNTIFS('Solution Category Requirements'!$A$18:$A$197,"&gt;"&amp;L12,'Solution Category Requirements'!$A$18:$A$197,"&lt;"&amp;M12,'Solution Category Requirements'!$D$18:$D$197,"No")/L18</f>
        <v>#DIV/0!</v>
      </c>
      <c r="M16" s="12" t="e">
        <f>COUNTIFS('Solution Category Requirements'!$A$18:$A$197,"&gt;"&amp;M12,'Solution Category Requirements'!$A$18:$A$197,"&lt;"&amp;N12,'Solution Category Requirements'!$D$18:$D$197,"No")/M18</f>
        <v>#DIV/0!</v>
      </c>
      <c r="N16" s="12" t="e">
        <f>COUNTIFS('Solution Category Requirements'!$A$18:$A$197,"&gt;"&amp;N12,'Solution Category Requirements'!$A$18:$A$197,"&lt;"&amp;O12,'Solution Category Requirements'!$D$18:$D$197,"No")/N18</f>
        <v>#DIV/0!</v>
      </c>
      <c r="O16" s="12" t="e">
        <f>COUNTIFS('Solution Category Requirements'!$A$18:$A$197,"&gt;"&amp;O12,'Solution Category Requirements'!$A$18:$A$197,"&lt;"&amp;P12,'Solution Category Requirements'!$D$18:$D$197,"No")/O18</f>
        <v>#DIV/0!</v>
      </c>
      <c r="P16" s="12" t="e">
        <f>COUNTIFS('Solution Category Requirements'!$A$18:$A$197,"&gt;"&amp;P12,'Solution Category Requirements'!$A$18:$A$197,"&lt;"&amp;Q12,'Solution Category Requirements'!$D$18:$D$197,"No")/P18</f>
        <v>#DIV/0!</v>
      </c>
      <c r="Q16" s="12" t="e">
        <f>COUNTIFS('Solution Category Requirements'!$A$18:$A$197,"&gt;"&amp;Q12,'Solution Category Requirements'!$A$18:$A$197,"&lt;"&amp;R12,'Solution Category Requirements'!$D$18:$D$197,"No")/Q18</f>
        <v>#DIV/0!</v>
      </c>
      <c r="R16" s="12" t="e">
        <f>COUNTIFS('Solution Category Requirements'!$A$18:$A$197,"&gt;"&amp;R12,'Solution Category Requirements'!$A$18:$A$197,"&lt;"&amp;S12,'Solution Category Requirements'!$D$18:$D$197,"No")/R18</f>
        <v>#DIV/0!</v>
      </c>
    </row>
    <row r="17" spans="1:20" x14ac:dyDescent="0.3">
      <c r="A17" t="s">
        <v>71</v>
      </c>
      <c r="B17" s="12">
        <f>HLOOKUP(B14,C14:R17,4)</f>
        <v>0</v>
      </c>
      <c r="C17" s="12">
        <f>COUNTIFS('Solution Category Requirements'!$A$18:$A$197,"&gt;"&amp;C12,'Solution Category Requirements'!$A$18:$A$197,"&lt;"&amp;D12,'Solution Category Requirements'!$D$18:$D$197,"NA")/C18</f>
        <v>0</v>
      </c>
      <c r="D17" s="12">
        <f>COUNTIFS('Solution Category Requirements'!$A$18:$A$197,"&gt;"&amp;D12,'Solution Category Requirements'!$A$18:$A$197,"&lt;"&amp;D12,'Solution Category Requirements'!$D$18:$D$197,"NA")/D18</f>
        <v>0</v>
      </c>
      <c r="E17" s="12">
        <f>COUNTIFS('Solution Category Requirements'!$A$18:$A$197,"&gt;"&amp;E12,'Solution Category Requirements'!$A$18:$A$197,"&lt;"&amp;F12,'Solution Category Requirements'!$D$18:$D$197,"NA")/E18</f>
        <v>0</v>
      </c>
      <c r="F17" s="12">
        <f>COUNTIFS('Solution Category Requirements'!$A$18:$A$197,"&gt;"&amp;F12,'Solution Category Requirements'!$A$18:$A$197,"&lt;"&amp;G12,'Solution Category Requirements'!$D$18:$D$197,"NA")/F18</f>
        <v>0</v>
      </c>
      <c r="G17" s="12" t="e">
        <f>COUNTIFS('Solution Category Requirements'!$A$18:$A$197,"&gt;"&amp;G12,'Solution Category Requirements'!$A$18:$A$197,"&lt;"&amp;H12,'Solution Category Requirements'!$D$18:$D$197,"NA")/G18</f>
        <v>#DIV/0!</v>
      </c>
      <c r="H17" s="12" t="e">
        <f>COUNTIFS('Solution Category Requirements'!$A$18:$A$197,"&gt;"&amp;H12,'Solution Category Requirements'!$A$18:$A$197,"&lt;"&amp;I12,'Solution Category Requirements'!$D$18:$D$197,"NA")/H18</f>
        <v>#DIV/0!</v>
      </c>
      <c r="I17" s="12" t="e">
        <f>COUNTIFS('Solution Category Requirements'!$A$18:$A$197,"&gt;"&amp;I12,'Solution Category Requirements'!$A$18:$A$197,"&lt;"&amp;J12,'Solution Category Requirements'!$D$18:$D$197,"NA")/I18</f>
        <v>#DIV/0!</v>
      </c>
      <c r="J17" s="12" t="e">
        <f>COUNTIFS('Solution Category Requirements'!$A$18:$A$197,"&gt;"&amp;J12,'Solution Category Requirements'!$A$18:$A$197,"&lt;"&amp;K12,'Solution Category Requirements'!$D$18:$D$197,"NA")/J18</f>
        <v>#DIV/0!</v>
      </c>
      <c r="K17" s="12" t="e">
        <f>COUNTIFS('Solution Category Requirements'!$A$18:$A$197,"&gt;"&amp;K12,'Solution Category Requirements'!$A$18:$A$197,"&lt;"&amp;L12,'Solution Category Requirements'!$D$18:$D$197,"NA")/K18</f>
        <v>#DIV/0!</v>
      </c>
      <c r="L17" s="12" t="e">
        <f>COUNTIFS('Solution Category Requirements'!$A$18:$A$197,"&gt;"&amp;L12,'Solution Category Requirements'!$A$18:$A$197,"&lt;"&amp;M12,'Solution Category Requirements'!$D$18:$D$197,"NA")/L18</f>
        <v>#DIV/0!</v>
      </c>
      <c r="M17" s="12" t="e">
        <f>COUNTIFS('Solution Category Requirements'!$A$18:$A$197,"&gt;"&amp;M12,'Solution Category Requirements'!$A$18:$A$197,"&lt;"&amp;N12,'Solution Category Requirements'!$D$18:$D$197,"NA")/M18</f>
        <v>#DIV/0!</v>
      </c>
      <c r="N17" s="12" t="e">
        <f>COUNTIFS('Solution Category Requirements'!$A$18:$A$197,"&gt;"&amp;N12,'Solution Category Requirements'!$A$18:$A$197,"&lt;"&amp;O12,'Solution Category Requirements'!$D$18:$D$197,"NA")/N18</f>
        <v>#DIV/0!</v>
      </c>
      <c r="O17" s="12" t="e">
        <f>COUNTIFS('Solution Category Requirements'!$A$18:$A$197,"&gt;"&amp;O12,'Solution Category Requirements'!$A$18:$A$197,"&lt;"&amp;P12,'Solution Category Requirements'!$D$18:$D$197,"NA")/O8</f>
        <v>#DIV/0!</v>
      </c>
      <c r="P17" s="12" t="e">
        <f>COUNTIFS('Solution Category Requirements'!$A$18:$A$197,"&gt;"&amp;P12,'Solution Category Requirements'!$A$18:$A$197,"&lt;"&amp;Q12,'Solution Category Requirements'!$D$18:$D$197,"NA")/P18</f>
        <v>#DIV/0!</v>
      </c>
      <c r="Q17" s="12" t="e">
        <f>COUNTIFS('Solution Category Requirements'!$A$18:$A$197,"&gt;"&amp;Q12,'Solution Category Requirements'!$A$18:$A$197,"&lt;"&amp;R12,'Solution Category Requirements'!$D$18:$D$197,"NA")/Q18</f>
        <v>#DIV/0!</v>
      </c>
      <c r="R17" s="12" t="e">
        <f>COUNTIFS('Solution Category Requirements'!$A$18:$A$197,"&gt;"&amp;R12,'Solution Category Requirements'!$A$18:$A$197,"&lt;"&amp;S12,'Solution Category Requirements'!$D$18:$D$197,"NA")/R18</f>
        <v>#DIV/0!</v>
      </c>
    </row>
    <row r="18" spans="1:20" x14ac:dyDescent="0.3">
      <c r="A18" t="s">
        <v>72</v>
      </c>
      <c r="B18" s="12"/>
      <c r="C18" s="41">
        <f>COUNTIFS('Solution Category Requirements'!$A$20:$A$325,"&gt;"&amp;C12,'Solution Category Requirements'!$A$20:$A$325,"&lt;"&amp;D12)</f>
        <v>10</v>
      </c>
      <c r="D18" s="41">
        <f>COUNTIFS('Solution Category Requirements'!$A$20:$A$325,"&gt;"&amp;D12,'Solution Category Requirements'!$A$20:$A$325,"&lt;"&amp;E12)</f>
        <v>8</v>
      </c>
      <c r="E18" s="41">
        <f>COUNTIFS('Solution Category Requirements'!$A$20:$A$325,"&gt;"&amp;E12,'Solution Category Requirements'!$A$20:$A$325,"&lt;"&amp;F12)</f>
        <v>14</v>
      </c>
      <c r="F18" s="41">
        <f>COUNTIFS('Solution Category Requirements'!$A$20:$A$325,"&gt;"&amp;F12,'Solution Category Requirements'!$A$20:$A$325,"&lt;"&amp;G12)</f>
        <v>12</v>
      </c>
      <c r="G18" s="41">
        <f>COUNTIFS('Solution Category Requirements'!$A$20:$A$325,"&gt;"&amp;G12,'Solution Category Requirements'!$A$20:$A$325,"&lt;"&amp;H12)</f>
        <v>0</v>
      </c>
      <c r="H18" s="41">
        <f>COUNTIFS('Solution Category Requirements'!$A$20:$A$325,"&gt;"&amp;H12,'Solution Category Requirements'!$A$20:$A$325,"&lt;"&amp;I12)</f>
        <v>0</v>
      </c>
      <c r="I18" s="41">
        <f>COUNTIFS('Solution Category Requirements'!$A$20:$A$325,"&gt;"&amp;I12,'Solution Category Requirements'!$A$20:$A$325,"&lt;"&amp;J12)</f>
        <v>0</v>
      </c>
      <c r="J18" s="41">
        <f>COUNTIFS('Solution Category Requirements'!$A$20:$A$325,"&gt;"&amp;J12,'Solution Category Requirements'!$A$20:$A$325,"&lt;"&amp;K12)</f>
        <v>0</v>
      </c>
      <c r="K18" s="41">
        <f>COUNTIFS('Solution Category Requirements'!$A$20:$A$325,"&gt;"&amp;K12,'Solution Category Requirements'!$A$20:$A$325,"&lt;"&amp;L12)</f>
        <v>0</v>
      </c>
      <c r="L18" s="41">
        <f>COUNTIFS('Solution Category Requirements'!$A$20:$A$325,"&gt;"&amp;L12,'Solution Category Requirements'!$A$20:$A$325,"&lt;"&amp;M12)</f>
        <v>0</v>
      </c>
      <c r="M18" s="41">
        <f>COUNTIFS('Solution Category Requirements'!$A$20:$A$325,"&gt;"&amp;M12,'Solution Category Requirements'!$A$20:$A$325,"&lt;"&amp;N12)</f>
        <v>0</v>
      </c>
      <c r="N18" s="41">
        <f>COUNTIFS('Solution Category Requirements'!$A$20:$A$325,"&gt;"&amp;N12,'Solution Category Requirements'!$A$20:$A$325,"&lt;"&amp;O12)</f>
        <v>0</v>
      </c>
      <c r="O18" s="41">
        <f>COUNTIFS('Solution Category Requirements'!$A$20:$A$325,"&gt;"&amp;O12,'Solution Category Requirements'!$A$20:$A$325,"&lt;"&amp;P12)</f>
        <v>0</v>
      </c>
      <c r="P18" s="41">
        <f>COUNTIFS('Solution Category Requirements'!$A$20:$A$325,"&gt;"&amp;P12,'Solution Category Requirements'!$A$20:$A$325,"&lt;"&amp;Q12)</f>
        <v>0</v>
      </c>
      <c r="Q18" s="41">
        <f>COUNTIFS('Solution Category Requirements'!$A$20:$A$325,"&gt;"&amp;Q12,'Solution Category Requirements'!$A$20:$A$325,"&lt;"&amp;R12)</f>
        <v>0</v>
      </c>
      <c r="R18" s="41">
        <f>COUNTIFS('Solution Category Requirements'!$A$20:$A$325,"&gt;"&amp;R12,'Solution Category Requirements'!$A$20:$A$325,"&lt;"&amp;S12)</f>
        <v>0</v>
      </c>
    </row>
    <row r="20" spans="1:20" x14ac:dyDescent="0.3">
      <c r="A20" t="s">
        <v>73</v>
      </c>
      <c r="C20" s="61">
        <f>MATCH(D12,'Solution Category Requirements'!$A$18:$A$325,0)-MATCH(C12,'Solution Category Requirements'!$A$18:$A$325,0)-1</f>
        <v>10</v>
      </c>
      <c r="D20" s="61">
        <f>MATCH(E12,'Solution Category Requirements'!$A$18:$A$325,0)-MATCH(D12,'Solution Category Requirements'!$A$18:$A$325,0)-1</f>
        <v>8</v>
      </c>
      <c r="E20" s="61">
        <f>MATCH(F12,'Solution Category Requirements'!$A$18:$A$325,0)-MATCH(E12,'Solution Category Requirements'!$A$18:$A$325,0)-1</f>
        <v>14</v>
      </c>
      <c r="F20" s="61" t="e">
        <f>MATCH(G12,'Solution Category Requirements'!$A$18:$A$325,0)-MATCH(F12,'Solution Category Requirements'!$A$18:$A$325,0)-1</f>
        <v>#N/A</v>
      </c>
      <c r="G20" s="61" t="e">
        <f>MATCH(H12,'Solution Category Requirements'!$A$18:$A$325,0)-MATCH(G12,'Solution Category Requirements'!$A$18:$A$325,0)-1</f>
        <v>#N/A</v>
      </c>
      <c r="H20" s="61" t="e">
        <f>MATCH(I12,'Solution Category Requirements'!$A$18:$A$325,0)-MATCH(H12,'Solution Category Requirements'!$A$18:$A$325,0)-1</f>
        <v>#N/A</v>
      </c>
      <c r="I20" s="61" t="e">
        <f>MATCH(J12,'Solution Category Requirements'!$A$18:$A$325,0)-MATCH(I12,'Solution Category Requirements'!$A$18:$A$325,0)-1</f>
        <v>#N/A</v>
      </c>
      <c r="J20" s="61" t="e">
        <f>MATCH(K12,'Solution Category Requirements'!$A$18:$A$325,0)-MATCH(J12,'Solution Category Requirements'!$A$18:$A$325,0)-1</f>
        <v>#N/A</v>
      </c>
      <c r="K20" s="61" t="e">
        <f>MATCH(L12,'Solution Category Requirements'!$A$18:$A$325,0)-MATCH(K12,'Solution Category Requirements'!$A$18:$A$325,0)-1</f>
        <v>#N/A</v>
      </c>
      <c r="L20" s="61" t="e">
        <f>MATCH(M12,'Solution Category Requirements'!$A$18:$A$325,0)-MATCH(L12,'Solution Category Requirements'!$A$18:$A$325,0)-1</f>
        <v>#N/A</v>
      </c>
      <c r="M20" s="61" t="e">
        <f>MATCH(N12,'Solution Category Requirements'!$A$18:$A$325,0)-MATCH(M12,'Solution Category Requirements'!$A$18:$A$325,0)-1</f>
        <v>#N/A</v>
      </c>
      <c r="N20" s="61" t="e">
        <f>MATCH(O12,'Solution Category Requirements'!$A$19:$A$325,0)-MATCH(N12,'Solution Category Requirements'!$A$19:$A$325,0)-1</f>
        <v>#N/A</v>
      </c>
      <c r="O20" s="61" t="e">
        <f>MATCH(P12,'Solution Category Requirements'!$A$20:$A$325,0)-MATCH(O12,'Solution Category Requirements'!$A$20:$A$325,0)-1</f>
        <v>#N/A</v>
      </c>
      <c r="P20" s="61" t="e">
        <f>MATCH(Q12,'Solution Category Requirements'!$A$21:$A$325,0)-MATCH(P12,'Solution Category Requirements'!$A$21:$A$325,0)-1</f>
        <v>#N/A</v>
      </c>
      <c r="Q20" s="61" t="e">
        <f>MATCH(R12,'Solution Category Requirements'!$A$22:$A$325,0)-MATCH(Q12,'Solution Category Requirements'!$A$22:$A$325,0)-1</f>
        <v>#N/A</v>
      </c>
      <c r="R20" s="61" t="e">
        <f>MATCH(S12,'Solution Category Requirements'!$A$23:$A$325,0)-MATCH(R12,'Solution Category Requirements'!$A$23:$A$325,0)-1</f>
        <v>#N/A</v>
      </c>
      <c r="T20" t="s">
        <v>74</v>
      </c>
    </row>
    <row r="21" spans="1:20" x14ac:dyDescent="0.3">
      <c r="T21" t="s">
        <v>75</v>
      </c>
    </row>
    <row r="22" spans="1:20" x14ac:dyDescent="0.3">
      <c r="A22" t="s">
        <v>76</v>
      </c>
    </row>
    <row r="23" spans="1:20" x14ac:dyDescent="0.3">
      <c r="B23" t="s">
        <v>5</v>
      </c>
      <c r="C23" t="s">
        <v>77</v>
      </c>
      <c r="D23" t="s">
        <v>78</v>
      </c>
      <c r="E23" t="s">
        <v>79</v>
      </c>
    </row>
    <row r="24" spans="1:20" x14ac:dyDescent="0.3">
      <c r="A24" t="s">
        <v>80</v>
      </c>
      <c r="B24">
        <f>'General Assessment'!A7</f>
        <v>0</v>
      </c>
      <c r="C24">
        <f>'Solution Category Requirements'!A10</f>
        <v>0</v>
      </c>
    </row>
    <row r="25" spans="1:20" x14ac:dyDescent="0.3">
      <c r="A25" t="s">
        <v>81</v>
      </c>
      <c r="B25">
        <f>'General Assessment'!A8</f>
        <v>0</v>
      </c>
      <c r="C25">
        <f>'Solution Category Requirements'!A11</f>
        <v>0</v>
      </c>
      <c r="D25">
        <f>J3</f>
        <v>5</v>
      </c>
    </row>
    <row r="26" spans="1:20" x14ac:dyDescent="0.3">
      <c r="A26" t="s">
        <v>79</v>
      </c>
      <c r="B26">
        <f>SUM(B24:B25)</f>
        <v>0</v>
      </c>
      <c r="C26">
        <f>SUM(C24:C25)</f>
        <v>0</v>
      </c>
      <c r="D26">
        <f>SUM(D24:D25)</f>
        <v>5</v>
      </c>
      <c r="E26">
        <f>SUM(B26:D26)</f>
        <v>5</v>
      </c>
    </row>
    <row r="30" spans="1:20" x14ac:dyDescent="0.3">
      <c r="A30" s="20" t="str">
        <f>IF(AND(N2=100%,E26=0),"Proceed","Do not submit")</f>
        <v>Do not submit</v>
      </c>
    </row>
  </sheetData>
  <conditionalFormatting sqref="C20:R20">
    <cfRule type="expression" dxfId="0"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F6"/>
  <sheetViews>
    <sheetView workbookViewId="0">
      <selection activeCell="C22" sqref="C22"/>
    </sheetView>
  </sheetViews>
  <sheetFormatPr defaultRowHeight="14.4" x14ac:dyDescent="0.3"/>
  <cols>
    <col min="1" max="1" width="55.44140625" bestFit="1" customWidth="1"/>
    <col min="2" max="2" width="36.77734375" customWidth="1"/>
    <col min="3" max="3" width="33" customWidth="1"/>
  </cols>
  <sheetData>
    <row r="1" spans="1:6" x14ac:dyDescent="0.3">
      <c r="A1" s="27" t="s">
        <v>82</v>
      </c>
      <c r="F1">
        <v>0</v>
      </c>
    </row>
    <row r="2" spans="1:6" x14ac:dyDescent="0.3">
      <c r="F2">
        <v>1</v>
      </c>
    </row>
    <row r="3" spans="1:6" x14ac:dyDescent="0.3">
      <c r="A3" t="s">
        <v>96</v>
      </c>
      <c r="B3" t="s">
        <v>86</v>
      </c>
      <c r="C3" t="s">
        <v>87</v>
      </c>
      <c r="F3">
        <v>2</v>
      </c>
    </row>
    <row r="4" spans="1:6" x14ac:dyDescent="0.3">
      <c r="A4" t="s">
        <v>97</v>
      </c>
      <c r="B4" t="s">
        <v>83</v>
      </c>
      <c r="C4" t="s">
        <v>84</v>
      </c>
      <c r="D4" t="s">
        <v>88</v>
      </c>
      <c r="F4">
        <v>3</v>
      </c>
    </row>
    <row r="5" spans="1:6" x14ac:dyDescent="0.3">
      <c r="A5" t="s">
        <v>98</v>
      </c>
      <c r="B5" t="s">
        <v>99</v>
      </c>
      <c r="C5" t="s">
        <v>85</v>
      </c>
      <c r="F5">
        <v>4</v>
      </c>
    </row>
    <row r="6" spans="1:6" x14ac:dyDescent="0.3">
      <c r="A6" t="str">
        <f>SUBSTITUTE(TRIM('General Assessment'!$E$12), " ", "%20")</f>
        <v>&lt;Enter%20your%20company%20UEN&gt;</v>
      </c>
      <c r="B6" t="str">
        <f>SUBSTITUTE(TRIM('General Assessment'!$E$13), " ", "%20")</f>
        <v>&lt;Enter%20your%20company%20name&gt;</v>
      </c>
      <c r="C6" t="str">
        <f>SUBSTITUTE(TRIM('General Assessment'!$E$14), " ", "%20")</f>
        <v>&lt;Enter%20solution%20name&gt;</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c r="F6">
        <v>5</v>
      </c>
    </row>
  </sheetData>
  <hyperlinks>
    <hyperlink ref="A1" r:id="rId1" xr:uid="{D20EBF24-FBED-4B46-B2DB-D2F3E890AD1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4"/>
  <sheetViews>
    <sheetView workbookViewId="0">
      <selection activeCell="A5" sqref="A5"/>
    </sheetView>
  </sheetViews>
  <sheetFormatPr defaultColWidth="9.21875" defaultRowHeight="14.4" x14ac:dyDescent="0.3"/>
  <cols>
    <col min="1" max="1" width="14.5546875" style="1" customWidth="1"/>
    <col min="2" max="16384" width="9.21875" style="1"/>
  </cols>
  <sheetData>
    <row r="1" spans="1:1" x14ac:dyDescent="0.3">
      <c r="A1" s="1" t="s">
        <v>89</v>
      </c>
    </row>
    <row r="2" spans="1:1" x14ac:dyDescent="0.3">
      <c r="A2" s="1" t="s">
        <v>66</v>
      </c>
    </row>
    <row r="3" spans="1:1" x14ac:dyDescent="0.3">
      <c r="A3" s="1" t="s">
        <v>67</v>
      </c>
    </row>
    <row r="4" spans="1:1" x14ac:dyDescent="0.3">
      <c r="A4" s="1" t="s">
        <v>71</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93BB2C-9572-4052-B0A1-88BE5C0BA4EF}">
  <ds:schemaRefs>
    <ds:schemaRef ds:uri="http://purl.org/dc/terms/"/>
    <ds:schemaRef ds:uri="http://www.w3.org/XML/1998/namespace"/>
    <ds:schemaRef ds:uri="http://purl.org/dc/dcmitype/"/>
    <ds:schemaRef ds:uri="http://schemas.microsoft.com/office/2006/documentManagement/types"/>
    <ds:schemaRef ds:uri="http://purl.org/dc/elements/1.1/"/>
    <ds:schemaRef ds:uri="http://schemas.openxmlformats.org/package/2006/metadata/core-properties"/>
    <ds:schemaRef ds:uri="http://schemas.microsoft.com/office/infopath/2007/PartnerControls"/>
    <ds:schemaRef ds:uri="388bccd0-021a-467f-a5da-ec7dfa5bc485"/>
    <ds:schemaRef ds:uri="http://schemas.microsoft.com/office/2006/metadata/properties"/>
  </ds:schemaRefs>
</ds:datastoreItem>
</file>

<file path=customXml/itemProps2.xml><?xml version="1.0" encoding="utf-8"?>
<ds:datastoreItem xmlns:ds="http://schemas.openxmlformats.org/officeDocument/2006/customXml" ds:itemID="{CF691466-BBB4-45BD-844A-40D44A631740}">
  <ds:schemaRefs>
    <ds:schemaRef ds:uri="http://schemas.microsoft.com/sharepoint/v3/contenttype/forms"/>
  </ds:schemaRefs>
</ds:datastoreItem>
</file>

<file path=customXml/itemProps3.xml><?xml version="1.0" encoding="utf-8"?>
<ds:datastoreItem xmlns:ds="http://schemas.openxmlformats.org/officeDocument/2006/customXml" ds:itemID="{2B4E5316-2CDA-4444-8209-65F6BF896B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bccd0-021a-467f-a5da-ec7dfa5bc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General Assessment</vt:lpstr>
      <vt:lpstr>Solution Category Requirements</vt:lpstr>
      <vt:lpstr>Satisfaction Survey</vt:lpstr>
      <vt:lpstr>Overall Dashboard</vt:lpstr>
      <vt:lpstr>Data for graphs</vt:lpstr>
      <vt:lpstr>Survey link</vt:lpstr>
      <vt:lpstr>Dropdown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JS ONG (IMDA)</cp:lastModifiedBy>
  <cp:revision/>
  <dcterms:created xsi:type="dcterms:W3CDTF">2023-12-13T06:24:13Z</dcterms:created>
  <dcterms:modified xsi:type="dcterms:W3CDTF">2025-04-21T05:57:59Z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ies>
</file>