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6" documentId="13_ncr:1_{3803D839-631A-4F04-9FFA-8A8D47DAA17D}" xr6:coauthVersionLast="47" xr6:coauthVersionMax="47" xr10:uidLastSave="{7C58C3EB-339D-416C-A0B1-F83C2798D8FC}"/>
  <workbookProtection workbookAlgorithmName="SHA-512" workbookHashValue="yGOlOHV75wpnMb0D8I0stVxHoLD5VjWkYE9jbVKI5XkAe31zH6vdtCAlpyRBdKoyzVlBdfWNiFc797u9GMxA3w==" workbookSaltValue="Didav7CpbFEbmYAl++MdGw==" workbookSpinCount="100000" lockStructure="1"/>
  <bookViews>
    <workbookView xWindow="-108" yWindow="-108" windowWidth="23256" windowHeight="14976"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c r="B4" i="8"/>
  <c r="B2" i="8"/>
  <c r="A16" i="7"/>
  <c r="A17" i="7" s="1"/>
  <c r="A18" i="7" s="1"/>
  <c r="A19" i="7" s="1"/>
  <c r="A20" i="7" s="1"/>
  <c r="A21" i="7" s="1"/>
  <c r="A22" i="7" s="1"/>
  <c r="A23" i="7" s="1"/>
  <c r="A24" i="7" s="1"/>
  <c r="A25" i="7" s="1"/>
  <c r="A26" i="7" s="1"/>
  <c r="A27" i="7" s="1"/>
  <c r="A28" i="7" s="1"/>
  <c r="A29" i="7" s="1"/>
  <c r="A30" i="7" s="1"/>
  <c r="A31" i="7" s="1"/>
  <c r="A32" i="7" s="1"/>
  <c r="A33" i="7" s="1"/>
  <c r="A34" i="7" s="1"/>
  <c r="A35" i="7" s="1"/>
  <c r="A36" i="7" s="1"/>
  <c r="C16" i="15" l="1"/>
  <c r="C2" i="16"/>
  <c r="C1" i="16"/>
  <c r="J2" i="8" l="1"/>
  <c r="J3" i="8" l="1"/>
  <c r="D24" i="8" s="1"/>
  <c r="D25" i="8" s="1"/>
  <c r="I2" i="8"/>
  <c r="I3" i="8" s="1"/>
  <c r="B8" i="2" l="1"/>
  <c r="C13" i="15" l="1"/>
  <c r="C10" i="15"/>
  <c r="C2" i="15"/>
  <c r="C1" i="15"/>
  <c r="E2" i="7"/>
  <c r="E2" i="2"/>
  <c r="A37" i="7"/>
  <c r="L19" i="8" l="1"/>
  <c r="K19" i="8"/>
  <c r="J19" i="8"/>
  <c r="Q19" i="8"/>
  <c r="I19" i="8"/>
  <c r="P19" i="8"/>
  <c r="H19" i="8"/>
  <c r="O19" i="8"/>
  <c r="G19" i="8"/>
  <c r="N19" i="8"/>
  <c r="F19" i="8"/>
  <c r="M19" i="8"/>
  <c r="B23" i="8"/>
  <c r="A11" i="7" a="1"/>
  <c r="A11" i="7" s="1"/>
  <c r="E1" i="7"/>
  <c r="C17" i="8" l="1"/>
  <c r="R19" i="8"/>
  <c r="F17" i="8"/>
  <c r="E19" i="8"/>
  <c r="K17" i="8"/>
  <c r="K16" i="8" s="1"/>
  <c r="L17" i="8"/>
  <c r="L16" i="8" s="1"/>
  <c r="I17" i="8"/>
  <c r="I16" i="8" s="1"/>
  <c r="H17" i="8"/>
  <c r="H16" i="8" s="1"/>
  <c r="M17" i="8"/>
  <c r="D17" i="8"/>
  <c r="C19" i="8"/>
  <c r="N17" i="8"/>
  <c r="G17" i="8"/>
  <c r="G15" i="8" s="1"/>
  <c r="J17" i="8"/>
  <c r="J15" i="8" s="1"/>
  <c r="O17" i="8"/>
  <c r="O16" i="8" s="1"/>
  <c r="R17" i="8"/>
  <c r="R16" i="8" s="1"/>
  <c r="P17" i="8"/>
  <c r="P15" i="8" s="1"/>
  <c r="P13" i="8" s="1"/>
  <c r="P14" i="8" s="1"/>
  <c r="E17" i="8"/>
  <c r="E16" i="8" s="1"/>
  <c r="D19" i="8"/>
  <c r="Q17" i="8"/>
  <c r="Q16" i="8" s="1"/>
  <c r="L15" i="8"/>
  <c r="C15" i="8"/>
  <c r="C16" i="8"/>
  <c r="F16" i="8"/>
  <c r="F15" i="8"/>
  <c r="P16" i="8"/>
  <c r="D16" i="8"/>
  <c r="D15" i="8"/>
  <c r="D13" i="8" s="1"/>
  <c r="J16" i="8"/>
  <c r="G16" i="8"/>
  <c r="N16" i="8"/>
  <c r="N15" i="8"/>
  <c r="N13" i="8" s="1"/>
  <c r="N14" i="8" s="1"/>
  <c r="M16" i="8"/>
  <c r="M15" i="8"/>
  <c r="M13" i="8" s="1"/>
  <c r="C24" i="8"/>
  <c r="B24" i="8"/>
  <c r="B25" i="8" s="1"/>
  <c r="I15" i="8" l="1"/>
  <c r="I13" i="8" s="1"/>
  <c r="I14" i="8" s="1"/>
  <c r="E15" i="8"/>
  <c r="E13" i="8" s="1"/>
  <c r="E14" i="8" s="1"/>
  <c r="H15" i="8"/>
  <c r="H13" i="8" s="1"/>
  <c r="H14" i="8" s="1"/>
  <c r="R15" i="8"/>
  <c r="R13" i="8" s="1"/>
  <c r="R14" i="8" s="1"/>
  <c r="C13" i="8"/>
  <c r="C14" i="8" s="1"/>
  <c r="O15" i="8"/>
  <c r="O13" i="8" s="1"/>
  <c r="O14" i="8" s="1"/>
  <c r="K15" i="8"/>
  <c r="K13" i="8" s="1"/>
  <c r="K14" i="8" s="1"/>
  <c r="G13" i="8"/>
  <c r="G14" i="8" s="1"/>
  <c r="Q15" i="8"/>
  <c r="Q13" i="8" s="1"/>
  <c r="Q14" i="8" s="1"/>
  <c r="L13" i="8"/>
  <c r="L14" i="8" s="1"/>
  <c r="F13" i="8"/>
  <c r="J13" i="8"/>
  <c r="J14" i="8" s="1"/>
  <c r="D14" i="8"/>
  <c r="M14" i="8"/>
  <c r="A10" i="7" l="1"/>
  <c r="C23" i="8" s="1"/>
  <c r="C25" i="8" s="1"/>
  <c r="E25" i="8" s="1"/>
  <c r="B13" i="8" a="1"/>
  <c r="B13" i="8" s="1"/>
  <c r="F2" i="8" s="1"/>
  <c r="N2" i="8" s="1"/>
  <c r="F14" i="8"/>
  <c r="B11" i="7" l="1"/>
  <c r="B10" i="7"/>
  <c r="B15" i="8"/>
  <c r="F4" i="8" s="1"/>
  <c r="B16" i="8"/>
  <c r="F5" i="8" s="1"/>
  <c r="B14" i="8"/>
  <c r="F3" i="8" s="1"/>
  <c r="A29" i="8"/>
  <c r="C7" i="15"/>
  <c r="B3" i="8"/>
  <c r="E1" i="2"/>
  <c r="N3"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4"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14"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4"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<sst xmlns="http://schemas.openxmlformats.org/spreadsheetml/2006/main" count="226" uniqueCount="118">
  <si>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</si>
  <si>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</si>
  <si>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</si>
  <si>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</si>
  <si>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</si>
  <si>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</si>
  <si>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</si>
  <si>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</si>
  <si>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</si>
  <si>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</si>
  <si>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</si>
  <si>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</si>
  <si>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</si>
  <si>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</si>
  <si>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</si>
  <si>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</si>
  <si>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</si>
  <si>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</si>
  <si>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</si>
  <si>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</si>
  <si>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</si>
  <si>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</si>
  <si>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</si>
  <si>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</si>
  <si>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</si>
  <si>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t>Return to the top</t>
  </si>
  <si>
    <t>Preferred</t>
  </si>
  <si>
    <t xml:space="preserve">Describe how your solution can meet the solution criteria in each row. </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</si>
  <si>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</si>
  <si>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If your company is offering a HRMS solution, has your company engaged a qualified 3rd party to conduct a security vulnerability assessment of the HRMS solution in the last 12 months? If you are a reseller of the HRMS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</si>
  <si>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</si>
  <si>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</si>
  <si>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</si>
  <si>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</si>
  <si>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</si>
  <si>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</si>
  <si>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</si>
  <si>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</si>
  <si>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</si>
  <si>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</si>
  <si>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</si>
  <si>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</si>
  <si>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</si>
  <si>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</si>
  <si>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</si>
  <si>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</si>
  <si>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</si>
  <si>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</si>
  <si>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</si>
  <si>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</si>
  <si>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</si>
  <si>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</si>
  <si>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</si>
  <si>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</si>
  <si>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</si>
  <si>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</si>
  <si>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</si>
  <si>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</si>
  <si>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</si>
  <si>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</si>
  <si>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</si>
  <si>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</si>
  <si>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</si>
  <si>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</si>
  <si>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</si>
  <si>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</si>
  <si>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</si>
  <si>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</si>
  <si>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</si>
  <si>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</si>
  <si>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</si>
  <si>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</si>
  <si>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</si>
  <si>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r>
      <rPr>
        <b/>
        <sz val="11"/>
        <color theme="1"/>
        <rFont val="Calibri"/>
        <family val="2"/>
        <scheme val="minor"/>
      </rPr>
      <t>Solution Category:</t>
    </r>
    <r>
      <rPr>
        <sz val="11"/>
        <color theme="1"/>
        <rFont val="Calibri"/>
        <family val="2"/>
        <scheme val="minor"/>
      </rPr>
      <t xml:space="preserve"> Teleconsultation (Video)
</t>
    </r>
    <r>
      <rPr>
        <b/>
        <sz val="11"/>
        <color theme="1"/>
        <rFont val="Calibri"/>
        <family val="2"/>
        <scheme val="minor"/>
      </rPr>
      <t xml:space="preserve">Solution Category Description: </t>
    </r>
    <r>
      <rPr>
        <sz val="11"/>
        <rFont val="Calibri"/>
        <family val="2"/>
        <scheme val="minor"/>
      </rPr>
      <t>Provides an end-to-end virtual consultation platform which allows patients to schedule consultations, doctors to provide telemedicine and eventually making payments in a safe and secured environment.</t>
    </r>
  </si>
  <si>
    <t>Do you offer your solution via Software-as-a-Service (SaaS) platform?</t>
  </si>
  <si>
    <r>
      <t xml:space="preserve">Have you completed the MOH </t>
    </r>
    <r>
      <rPr>
        <b/>
        <u/>
        <sz val="11"/>
        <color theme="1"/>
        <rFont val="Calibri"/>
        <family val="2"/>
        <scheme val="minor"/>
      </rPr>
      <t>Telemedicine e-training</t>
    </r>
    <r>
      <rPr>
        <sz val="11"/>
        <color theme="1"/>
        <rFont val="Calibri"/>
        <family val="2"/>
        <scheme val="minor"/>
      </rPr>
      <t xml:space="preserve">? (i.e. a SMC registered doctor engaged or employed by the you that have undergone the telemedicine e-training) 
Please provide the Statement of Participation and your MCR number for verification. </t>
    </r>
  </si>
  <si>
    <r>
      <t xml:space="preserve">Do you provide </t>
    </r>
    <r>
      <rPr>
        <b/>
        <u/>
        <sz val="11"/>
        <color theme="1"/>
        <rFont val="Calibri"/>
        <family val="2"/>
        <scheme val="minor"/>
      </rPr>
      <t>onboarding and training</t>
    </r>
    <r>
      <rPr>
        <sz val="11"/>
        <color theme="1"/>
        <rFont val="Calibri"/>
        <family val="2"/>
        <scheme val="minor"/>
      </rPr>
      <t xml:space="preserve"> to doctors and advise them on the risks, limitations and implementation of telemedicine? (Training should be conducted by a SMC registered doctor who has shown proof that they have conducted telemedicine in Singapore) 
Please provide the training materials for verification.</t>
    </r>
  </si>
  <si>
    <r>
      <t xml:space="preserve">Does your solution provide a </t>
    </r>
    <r>
      <rPr>
        <b/>
        <u/>
        <sz val="11"/>
        <color theme="1"/>
        <rFont val="Calibri"/>
        <family val="2"/>
        <scheme val="minor"/>
      </rPr>
      <t>Patient Registration Module</t>
    </r>
    <r>
      <rPr>
        <sz val="11"/>
        <color theme="1"/>
        <rFont val="Calibri"/>
        <family val="2"/>
        <scheme val="minor"/>
      </rPr>
      <t xml:space="preserve"> that enables the following functionalities:
- Capturing and presenting of patient critical information; and
- Creating/viewing/editing/archiving of patient record. 
Please provide screenshot of Patient Registration module. </t>
    </r>
  </si>
  <si>
    <r>
      <t xml:space="preserve">Does your solution clearly communicate to the patient on the </t>
    </r>
    <r>
      <rPr>
        <b/>
        <u/>
        <sz val="11"/>
        <color theme="1"/>
        <rFont val="Calibri"/>
        <family val="2"/>
        <scheme val="minor"/>
      </rPr>
      <t>Notification for Safe Use</t>
    </r>
    <r>
      <rPr>
        <sz val="11"/>
        <color theme="1"/>
        <rFont val="Calibri"/>
        <family val="2"/>
        <scheme val="minor"/>
      </rPr>
      <t>? Notification for Safe Use should includes:
- Teleconsultation is not suitable for emergency consults (e.g. chest pain, breathing difficulties, recurrent vomiting, severe abdominal pain). If you require urgent medical attention, please call 995 or visit your nearest or A&amp;E;
- Minors should be seen with their parent/guardian; and
- There are limitations of teleconsultation without a physical examination. 
Please provide screenshots on notifications for safe use that are communicated to patients.</t>
    </r>
  </si>
  <si>
    <r>
      <t xml:space="preserve">Does your solution enable an individual to </t>
    </r>
    <r>
      <rPr>
        <b/>
        <u/>
        <sz val="11"/>
        <color theme="1"/>
        <rFont val="Calibri"/>
        <family val="2"/>
        <scheme val="minor"/>
      </rPr>
      <t>schedule a consultation</t>
    </r>
    <r>
      <rPr>
        <sz val="11"/>
        <color theme="1"/>
        <rFont val="Calibri"/>
        <family val="2"/>
        <scheme val="minor"/>
      </rPr>
      <t xml:space="preserve">? The solution should support scheduling of consultation through: 
- By appointment where the patient has scheduled a consultation in advance with a specific doctor. 
- Walk-in visit through the website where patient will be sees by the first available provider. 
Please provide screenshot of the scheduling module. </t>
    </r>
  </si>
  <si>
    <r>
      <t xml:space="preserve">Does your solution enable physicians to use </t>
    </r>
    <r>
      <rPr>
        <b/>
        <u/>
        <sz val="11"/>
        <color theme="1"/>
        <rFont val="Calibri"/>
        <family val="2"/>
        <scheme val="minor"/>
      </rPr>
      <t>telemedicine</t>
    </r>
    <r>
      <rPr>
        <sz val="11"/>
        <color theme="1"/>
        <rFont val="Calibri"/>
        <family val="2"/>
        <scheme val="minor"/>
      </rPr>
      <t xml:space="preserve"> for the transmission of digital imaging, video consultations and remote medical diagnosis to provide remote clinical services to their patient? 
Please provide screenshot of video consultation with clear resolution.  </t>
    </r>
  </si>
  <si>
    <r>
      <t xml:space="preserve">Does your solution provide </t>
    </r>
    <r>
      <rPr>
        <b/>
        <u/>
        <sz val="11"/>
        <color theme="1"/>
        <rFont val="Calibri"/>
        <family val="2"/>
        <scheme val="minor"/>
      </rPr>
      <t>Billing &amp; Payment</t>
    </r>
    <r>
      <rPr>
        <sz val="11"/>
        <color theme="1"/>
        <rFont val="Calibri"/>
        <family val="2"/>
        <scheme val="minor"/>
      </rPr>
      <t xml:space="preserve"> functionalities; 
- Enable itemised billing; and
- Enable e-payment through a secure payment gateway/provider. (credit card portals or digital wallets e.g. DBS PayLah, GrabPay).
Please indicate the payment gateway/provider.</t>
    </r>
  </si>
  <si>
    <r>
      <t xml:space="preserve">Is your solution </t>
    </r>
    <r>
      <rPr>
        <b/>
        <u/>
        <sz val="11"/>
        <rFont val="Calibri"/>
        <family val="2"/>
        <scheme val="minor"/>
      </rPr>
      <t>not integrated with the Clinic Management System</t>
    </r>
    <r>
      <rPr>
        <sz val="11"/>
        <rFont val="Calibri"/>
        <family val="2"/>
        <scheme val="minor"/>
      </rPr>
      <t xml:space="preserve">? 
Please note that your solution must not be integrated with the Clinic Management System. However, if your solution has existing integration with the Clinic Management System, briefly describe the type of integration (e.g. open APIs), information exchange and security measures that are in place to prevent unintentional information disclosure in the Comment section. </t>
    </r>
  </si>
  <si>
    <t xml:space="preserve">Does your solution adopt cryptographic techniques** to protect the confidentiality, integrity and authenticity of information collected, processed and stored on your IT systems?
Please describe how data protection is being implemented for your solution. </t>
  </si>
  <si>
    <t xml:space="preserve">Does your solution have encryption** at transmission, endpoint devices such as personal computing and mobile devices and backup media that contains personal data. </t>
  </si>
  <si>
    <t xml:space="preserve">Have you ensure that all IT infrastructure (servers, virtual machines (VM), network equipment and appliances) used in the support of your IT solution are securely configured. (Example: hardening of system). 
Please provide information such as your security architecture design on how this is being implemented. </t>
  </si>
  <si>
    <t xml:space="preserve">Have you implemented the necessary network security for your IT facilities? These include but not limited to the following:
1. Network firewalls;
2. Intrusion detection and prevention system;
3. Periodical review of firewall riles;
4. Network segmentation, if necessary; and
5. Anti-Malware Security for all endpoint devices and servers. 
Please provide information such as your solution/system architecture design on how this is being implemented. </t>
  </si>
  <si>
    <t xml:space="preserve">Do you conduct periodical risk assessment to identify control and address systemic risks or threats to you IT system. If so, please provide the necessary information to elaborate on how you conduct the risk assessment (example using a "IT risk assessment form"). 
Please provide a risk assessment report for review. </t>
  </si>
  <si>
    <r>
      <t>Has the solution gone through Vulnerability Assessment (VA) / Penetration Testing (PT) by a  qualified 3</t>
    </r>
    <r>
      <rPr>
        <vertAlign val="superscript"/>
        <sz val="11"/>
        <rFont val="Calibri"/>
        <family val="2"/>
        <scheme val="minor"/>
      </rPr>
      <t>rd</t>
    </r>
    <r>
      <rPr>
        <sz val="11"/>
        <rFont val="Calibri"/>
        <family val="2"/>
        <scheme val="minor"/>
      </rPr>
      <t xml:space="preserve"> party to detect security vulnerabilities and configuration errors on your IT systems and supporting IT infrastructures in the last 12 months? If you are a reseller of the solution, please verify with your product principal that they have conducted VA/PT of the solution by a qualified 3</t>
    </r>
    <r>
      <rPr>
        <vertAlign val="superscript"/>
        <sz val="11"/>
        <rFont val="Calibri"/>
        <family val="2"/>
        <scheme val="minor"/>
      </rPr>
      <t>rd</t>
    </r>
    <r>
      <rPr>
        <sz val="11"/>
        <rFont val="Calibri"/>
        <family val="2"/>
        <scheme val="minor"/>
      </rPr>
      <t xml:space="preserve"> party in the last 12 months. If yes, please indicate the name of the 3</t>
    </r>
    <r>
      <rPr>
        <vertAlign val="superscript"/>
        <sz val="11"/>
        <rFont val="Calibri"/>
        <family val="2"/>
        <scheme val="minor"/>
      </rPr>
      <t>rd</t>
    </r>
    <r>
      <rPr>
        <sz val="11"/>
        <rFont val="Calibri"/>
        <family val="2"/>
        <scheme val="minor"/>
      </rPr>
      <t xml:space="preserve"> party assessor and date of the assessment test in the Comment field, and provide the assessment report for review.
</t>
    </r>
    <r>
      <rPr>
        <i/>
        <sz val="11"/>
        <rFont val="Calibri"/>
        <family val="2"/>
        <scheme val="minor"/>
      </rPr>
      <t>Note: 
Qualified 3</t>
    </r>
    <r>
      <rPr>
        <i/>
        <vertAlign val="superscript"/>
        <sz val="11"/>
        <rFont val="Calibri"/>
        <family val="2"/>
        <scheme val="minor"/>
      </rPr>
      <t>rd</t>
    </r>
    <r>
      <rPr>
        <i/>
        <sz val="11"/>
        <rFont val="Calibri"/>
        <family val="2"/>
        <scheme val="minor"/>
      </rPr>
      <t xml:space="preserve"> party include assessors appointed under IMDA GoSecure programme; Cybersecurity companies accredited under Accreditation@SGD programme; and CREST certified companies or companies with equivalent certifications.</t>
    </r>
  </si>
  <si>
    <t xml:space="preserve">Have you implemented a process to ensure that all security patches for IT infrastructure are tested and implemented in a timely manner.
Please describe how this process is being implemented. </t>
  </si>
  <si>
    <t xml:space="preserve">Do you have audit logging and monitoring of security relevant events for your IT solution? 
Please provide the list of events that will be audited. </t>
  </si>
  <si>
    <t>Does your solution provide password management based on the following requirements:
- The password should be a minimum 8 characters in length.
-The password should consist of a combination of alphanumeric with special characters.
- It is mandatory for periodical password change.</t>
  </si>
  <si>
    <t>Does the solution support 2-factor authentication?</t>
  </si>
  <si>
    <t>Does your solution provide access control management to ensure that only authorized staff has access to classified information within the system? 
Please describe the access control that are available for configuration.</t>
  </si>
  <si>
    <t>Does your solution integrate with the public healthcare system and support National Electronic Health Record (NEHR) contribution? Please indicate the Smart Services which your solution support: 
1. Community Health Assistance Scheme (CHAS)
2. Chronic Disease Management Programme (CDMP)
3. Clinical Indicator Data Collection (CIDC)
4. Notification of Communicable Diseases
5. Haze Subsidy Scheme (HSS)
6. Screen for Life (SFL)</t>
  </si>
  <si>
    <t>Solution Category Requirements: Healthcare</t>
  </si>
  <si>
    <t>Vendor Self-Assessment Checklist for Pre-Approval of Digital Solution: Healthcare</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</si>
  <si>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</si>
  <si>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</si>
  <si>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</si>
  <si>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</si>
  <si>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</si>
  <si>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</si>
  <si>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</si>
  <si>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</si>
  <si>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</si>
  <si>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</si>
  <si>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</si>
  <si>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</si>
  <si>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</si>
  <si>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</si>
  <si>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</si>
  <si>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</si>
  <si>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</si>
  <si>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</si>
  <si>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</si>
  <si>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</si>
  <si>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"Healthcare"</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</si>
</sst>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3"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vertAlign val="superscript"/>
      <sz val="11"/>
      <name val="Calibri"/>
      <family val="2"/>
      <scheme val="minor"/>
    </font>
    <font>
      <i/>
      <sz val="11"/>
      <name val="Calibri"/>
      <family val="2"/>
      <scheme val="minor"/>
    </font>
    <font>
      <i/>
      <vertAlign val="superscript"/>
      <sz val="11"/>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87">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5"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0" borderId="1" xfId="0" applyBorder="1" applyAlignment="1" applyProtection="1">
      <alignment vertical="top" wrapText="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0" fillId="5" borderId="1" xfId="0" applyFill="1" applyBorder="1" applyAlignment="1" applyProtection="1">
      <alignment horizontal="left" vertical="top"/>
      <protection locked="0"/>
    </xf>
    <xf numFmtId="0" fontId="12" fillId="0" borderId="0" xfId="2" applyAlignment="1" applyProtection="1">
      <alignment horizontal="left" vertical="top"/>
    </xf>
    <xf numFmtId="0" fontId="1" fillId="2" borderId="0" xfId="0" applyFont="1" applyFill="1" applyAlignment="1">
      <alignment vertical="center"/>
    </xf>
    <xf numFmtId="0" fontId="7" fillId="0" borderId="0" xfId="0" applyFont="1" applyAlignment="1">
      <alignment horizontal="left" vertical="top" wrapText="1"/>
    </xf>
    <xf numFmtId="0" fontId="7" fillId="0" borderId="0" xfId="0" applyFont="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2" fontId="0" fillId="8" borderId="1" xfId="0" applyNumberFormat="1" applyFill="1" applyBorder="1" applyAlignment="1">
      <alignment horizontal="left" vertical="top" wrapText="1"/>
    </xf>
    <xf numFmtId="0" fontId="0" fillId="8" borderId="4" xfId="0" applyFill="1" applyBorder="1" applyAlignment="1">
      <alignment horizontal="left" vertical="top" wrapText="1"/>
    </xf>
    <xf numFmtId="0" fontId="10" fillId="8" borderId="1" xfId="0" applyFont="1" applyFill="1" applyBorder="1" applyAlignment="1">
      <alignment vertical="top" wrapText="1"/>
    </xf>
    <xf numFmtId="0" fontId="12" fillId="0" borderId="0" xfId="2" applyAlignment="1" applyProtection="1">
      <alignment vertical="top" wrapText="1"/>
    </xf>
    <xf numFmtId="0" fontId="0" fillId="8" borderId="1" xfId="0" applyFill="1" applyBorder="1" applyAlignment="1">
      <alignment horizontal="left" vertical="top" wrapText="1"/>
    </xf>
    <xf numFmtId="0" fontId="10" fillId="8" borderId="1" xfId="0" applyFont="1" applyFill="1" applyBorder="1" applyAlignment="1">
      <alignment horizontal="left" vertical="top" wrapText="1"/>
    </xf>
    <xf numFmtId="0" fontId="0" fillId="8" borderId="2" xfId="0" applyFill="1" applyBorder="1" applyAlignment="1">
      <alignment horizontal="left" vertical="top" wrapText="1"/>
    </xf>
    <xf numFmtId="0" fontId="10" fillId="8" borderId="2" xfId="0" applyFont="1" applyFill="1" applyBorder="1" applyAlignment="1">
      <alignment horizontal="left" vertical="top" wrapText="1"/>
    </xf>
    <xf numFmtId="0" fontId="0" fillId="8" borderId="1" xfId="0" applyFill="1" applyBorder="1" applyAlignment="1">
      <alignment vertical="top" wrapText="1"/>
    </xf>
    <xf numFmtId="0" fontId="0" fillId="0" borderId="1" xfId="0" applyBorder="1" applyAlignment="1">
      <alignment horizontal="left" vertical="top" wrapText="1"/>
    </xf>
    <xf numFmtId="0" fontId="0" fillId="0" borderId="3" xfId="0" applyBorder="1" applyAlignment="1">
      <alignment horizontal="left" vertical="top" wrapText="1"/>
    </xf>
    <xf numFmtId="0" fontId="0" fillId="3" borderId="1" xfId="0" applyFill="1" applyBorder="1" applyAlignment="1" applyProtection="1">
      <alignment horizontal="left" vertical="top" wrapText="1"/>
      <protection locked="0"/>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2"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34C7322E-F91A-4602-BBA6-8C81B942E1D9}"/>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2245" y="3536105"/>
          <a:ext cx="693742" cy="821060"/>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2879" y="4217209"/>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59964</xdr:rowOff>
    </xdr:from>
    <xdr:to>
      <xdr:col>2</xdr:col>
      <xdr:colOff>1114425</xdr:colOff>
      <xdr:row>2</xdr:row>
      <xdr:rowOff>352426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7930" y="421914"/>
          <a:ext cx="1131570" cy="29246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7758" y="1633198"/>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93946" y="3890282"/>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84421" y="6002111"/>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3457" y="8132988"/>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C3" sqref="C3"/>
    </sheetView>
  </sheetViews>
  <sheetFormatPr defaultColWidth="0" defaultRowHeight="14.4" zeroHeight="1" x14ac:dyDescent="0.3"/>
  <cols>
    <col min="1" max="1" width="2.77734375" style="1" customWidth="1"/>
    <col min="2" max="2" width="146.21875" style="1" customWidth="1"/>
    <col min="3" max="3" width="16.21875" style="1" bestFit="1" customWidth="1"/>
    <col min="4" max="4" width="2.5546875" style="1" customWidth="1"/>
    <col min="5" max="16384" width="9.21875" style="1" hidden="1"/>
  </cols>
  <sheetData>
    <row r="1" spans="1:4" x14ac:dyDescent="0.3">
      <c r="A1" s="21" t="s">
        <v>0</v>
      </c>
      <c r="C1" s="85" t="s">
        <v>116</v>
      </c>
    </row>
    <row r="2" spans="1:4" x14ac:dyDescent="0.3">
      <c r="C2" s="86">
        <v>45778</v>
      </c>
    </row>
    <row r="3" spans="1:4" ht="32.1" customHeight="1" x14ac:dyDescent="0.3">
      <c r="A3" s="82" t="s">
        <v>96</v>
      </c>
      <c r="B3" s="82"/>
      <c r="C3" s="18"/>
      <c r="D3" s="6"/>
    </row>
    <row r="4" spans="1:4" ht="19.5" customHeight="1" x14ac:dyDescent="0.3"/>
    <row r="5" spans="1:4" ht="28.8" x14ac:dyDescent="0.3">
      <c r="A5" s="3">
        <v>1</v>
      </c>
      <c r="B5" s="49" t="s">
        <v>112</v>
      </c>
      <c r="C5" s="4"/>
    </row>
    <row r="6" spans="1:4" s="23" customFormat="1" ht="22.5" customHeight="1" x14ac:dyDescent="0.3">
      <c r="A6" s="39"/>
      <c r="B6" s="40" t="s">
        <v>1</v>
      </c>
      <c r="C6" s="41"/>
    </row>
    <row r="7" spans="1:4" s="23" customFormat="1" x14ac:dyDescent="0.3">
      <c r="A7" s="39">
        <v>2</v>
      </c>
      <c r="B7" s="42" t="s">
        <v>2</v>
      </c>
      <c r="C7" s="41"/>
    </row>
    <row r="8" spans="1:4" ht="100.8" x14ac:dyDescent="0.3">
      <c r="A8" s="3">
        <v>3</v>
      </c>
      <c r="B8" s="49" t="s">
        <v>114</v>
      </c>
      <c r="C8" s="4"/>
    </row>
    <row r="9" spans="1:4" ht="69.75" customHeight="1" x14ac:dyDescent="0.3">
      <c r="A9" s="3">
        <v>4</v>
      </c>
      <c r="B9" s="4" t="s">
        <v>113</v>
      </c>
      <c r="C9" s="4"/>
    </row>
    <row r="10" spans="1:4" x14ac:dyDescent="0.3">
      <c r="A10" s="3">
        <v>5</v>
      </c>
      <c r="B10" s="4" t="s">
        <v>3</v>
      </c>
      <c r="C10" s="4"/>
    </row>
    <row r="11" spans="1:4" ht="33" customHeight="1" x14ac:dyDescent="0.3">
      <c r="B11" s="38" t="s">
        <v>4</v>
      </c>
    </row>
    <row r="12" spans="1:4" x14ac:dyDescent="0.3"/>
    <row r="13" spans="1:4" s="53" customFormat="1" x14ac:dyDescent="0.3"/>
    <row r="14" spans="1:4" s="53" customFormat="1" x14ac:dyDescent="0.3"/>
    <row r="15" spans="1:4" s="53" customFormat="1" x14ac:dyDescent="0.3"/>
    <row r="16" spans="1:4" s="53" customFormat="1" x14ac:dyDescent="0.3"/>
    <row r="17" s="53" customFormat="1" x14ac:dyDescent="0.3"/>
    <row r="18" s="53" customFormat="1" x14ac:dyDescent="0.3"/>
    <row r="19" s="53" customFormat="1" x14ac:dyDescent="0.3"/>
    <row r="20" s="53" customFormat="1" x14ac:dyDescent="0.3"/>
    <row r="21" s="53" customFormat="1" x14ac:dyDescent="0.3"/>
    <row r="22" s="53" customFormat="1" x14ac:dyDescent="0.3"/>
    <row r="23" s="53" customFormat="1" x14ac:dyDescent="0.3"/>
    <row r="24" s="53" customFormat="1" x14ac:dyDescent="0.3"/>
    <row r="25" s="53" customFormat="1" x14ac:dyDescent="0.3"/>
    <row r="26" s="53" customFormat="1" x14ac:dyDescent="0.3"/>
    <row r="27" s="53" customFormat="1" x14ac:dyDescent="0.3"/>
    <row r="28" s="53" customFormat="1" x14ac:dyDescent="0.3"/>
    <row r="29" s="53" customFormat="1" x14ac:dyDescent="0.3"/>
    <row r="30" s="53" customFormat="1" x14ac:dyDescent="0.3"/>
    <row r="31" s="53" customFormat="1" x14ac:dyDescent="0.3"/>
    <row r="32" s="53" customFormat="1" x14ac:dyDescent="0.3"/>
    <row r="33" s="53" customFormat="1" x14ac:dyDescent="0.3"/>
    <row r="34" s="53" customFormat="1" x14ac:dyDescent="0.3"/>
    <row r="35" s="53" customFormat="1" hidden="1" x14ac:dyDescent="0.3"/>
    <row r="36" s="53" customFormat="1" hidden="1" x14ac:dyDescent="0.3"/>
    <row r="37" s="53" customFormat="1" hidden="1" x14ac:dyDescent="0.3"/>
    <row r="38" s="53" customFormat="1" hidden="1" x14ac:dyDescent="0.3"/>
    <row r="39" s="53" customFormat="1" hidden="1" x14ac:dyDescent="0.3"/>
    <row r="40" s="53" customFormat="1" hidden="1" x14ac:dyDescent="0.3"/>
    <row r="41" s="53" customFormat="1" hidden="1" x14ac:dyDescent="0.3"/>
    <row r="42" s="53" customFormat="1" hidden="1" x14ac:dyDescent="0.3"/>
    <row r="43" s="53" customFormat="1" hidden="1" x14ac:dyDescent="0.3"/>
    <row r="44" s="53" customFormat="1" hidden="1" x14ac:dyDescent="0.3"/>
    <row r="45" s="53" customFormat="1" hidden="1" x14ac:dyDescent="0.3"/>
    <row r="46" s="53" customFormat="1" hidden="1" x14ac:dyDescent="0.3"/>
    <row r="47" s="53" customFormat="1" hidden="1" x14ac:dyDescent="0.3"/>
    <row r="48" s="53" customFormat="1" hidden="1" x14ac:dyDescent="0.3"/>
  </sheetData>
  <sheetProtection formatRows="0" insertColumns="0"/>
  <mergeCells count="1">
    <mergeCell ref="A3:B3"/>
  </mergeCells>
  <hyperlinks>
    <hyperlink ref="A1" r:id="rId1" xr:uid="{31F41907-8E88-4A78-9CFC-B635B6FCC34D}"/>
    <hyperlink ref="B7" r:id="rId2" xr:uid="{FC345BBE-CFB8-479D-A003-14F6F0E3DFE9}"/>
    <hyperlink ref="B6" r:id="rId3" display="If you have not performed a vendor onboarding eligibility assessment, please visit https://go.gov.sg/vsa and ensure that you have passed all criteria." xr:uid="{9E7D34CF-6205-4E69-BBB0-9F4C37AE8A30}"/>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56" t="s">
        <v>0</v>
      </c>
      <c r="E1" s="10" t="str">
        <f>Instructions!$C$1</f>
        <v>Version: 25-2.0</v>
      </c>
      <c r="F1" s="5"/>
    </row>
    <row r="2" spans="1:6" x14ac:dyDescent="0.3">
      <c r="E2" s="19">
        <f>Instructions!C2</f>
        <v>45778</v>
      </c>
      <c r="F2" s="5"/>
    </row>
    <row r="3" spans="1:6" s="7" customFormat="1" ht="32.1" customHeight="1" x14ac:dyDescent="0.3">
      <c r="A3" s="82" t="s">
        <v>5</v>
      </c>
      <c r="B3" s="82"/>
      <c r="C3" s="82"/>
      <c r="D3" s="82"/>
      <c r="E3" s="82"/>
      <c r="F3" s="82"/>
    </row>
    <row r="4" spans="1:6" x14ac:dyDescent="0.3"/>
    <row r="5" spans="1:6" ht="139.5" customHeight="1" x14ac:dyDescent="0.3">
      <c r="A5" s="83" t="s">
        <v>115</v>
      </c>
      <c r="B5" s="83"/>
      <c r="C5" s="83"/>
      <c r="D5" s="83"/>
      <c r="E5" s="83"/>
    </row>
    <row r="6" spans="1:6" x14ac:dyDescent="0.3">
      <c r="A6" s="9" t="s">
        <v>6</v>
      </c>
      <c r="B6" s="8"/>
      <c r="C6" s="8"/>
      <c r="D6" s="8"/>
      <c r="E6" s="8"/>
    </row>
    <row r="7" spans="1:6" ht="24" customHeight="1" x14ac:dyDescent="0.3">
      <c r="A7" s="74"/>
      <c r="B7" s="8" t="s">
        <v>7</v>
      </c>
      <c r="C7" s="15"/>
      <c r="D7" s="8"/>
      <c r="E7" s="8"/>
    </row>
    <row r="8" spans="1:6" ht="47.25" customHeight="1" x14ac:dyDescent="0.3">
      <c r="A8" s="75">
        <f>COUNTIFS(C12:C21, "Mandatory", D12:D21, "No")</f>
        <v>0</v>
      </c>
      <c r="B8" s="15" t="str">
        <f>IF(A8&gt;0,"Error! You have indicated [No] for at least 1 of the Mandatory requirements. All Mandatory requirements must be met. Please do not proceed until all requirements can be met.","")</f>
        <v/>
      </c>
      <c r="C8" s="15"/>
      <c r="D8" s="8"/>
      <c r="E8" s="8"/>
    </row>
    <row r="9" spans="1:6" ht="112.5" customHeight="1" x14ac:dyDescent="0.3">
      <c r="D9" s="8"/>
      <c r="E9" s="8"/>
    </row>
    <row r="10" spans="1:6" x14ac:dyDescent="0.3">
      <c r="D10" s="8"/>
      <c r="E10" s="8"/>
    </row>
    <row r="11" spans="1:6" s="2" customFormat="1" x14ac:dyDescent="0.3">
      <c r="A11" s="13" t="s">
        <v>8</v>
      </c>
      <c r="B11" s="14" t="s">
        <v>9</v>
      </c>
      <c r="C11" s="14" t="s">
        <v>10</v>
      </c>
      <c r="D11" s="14" t="s">
        <v>11</v>
      </c>
      <c r="E11" s="14" t="s">
        <v>12</v>
      </c>
    </row>
    <row r="12" spans="1:6" s="2" customFormat="1" ht="28.8" x14ac:dyDescent="0.3">
      <c r="A12" s="76">
        <v>1</v>
      </c>
      <c r="B12" s="36" t="s">
        <v>13</v>
      </c>
      <c r="C12" s="77" t="s">
        <v>14</v>
      </c>
      <c r="D12" s="50"/>
      <c r="E12" s="80" t="s">
        <v>15</v>
      </c>
    </row>
    <row r="13" spans="1:6" s="2" customFormat="1" ht="28.8" x14ac:dyDescent="0.3">
      <c r="A13" s="76">
        <v>2</v>
      </c>
      <c r="B13" s="78" t="s">
        <v>16</v>
      </c>
      <c r="C13" s="77" t="s">
        <v>14</v>
      </c>
      <c r="D13" s="50"/>
      <c r="E13" s="80" t="s">
        <v>17</v>
      </c>
    </row>
    <row r="14" spans="1:6" s="2" customFormat="1" ht="28.8" x14ac:dyDescent="0.3">
      <c r="A14" s="76">
        <v>3</v>
      </c>
      <c r="B14" s="36" t="s">
        <v>18</v>
      </c>
      <c r="C14" s="77" t="s">
        <v>14</v>
      </c>
      <c r="D14" s="50"/>
      <c r="E14" s="80"/>
    </row>
    <row r="15" spans="1:6" ht="43.2" x14ac:dyDescent="0.3">
      <c r="A15" s="79">
        <v>4</v>
      </c>
      <c r="B15" s="77" t="s">
        <v>19</v>
      </c>
      <c r="C15" s="77" t="s">
        <v>20</v>
      </c>
      <c r="D15" s="50"/>
      <c r="E15" s="24" t="s">
        <v>21</v>
      </c>
    </row>
    <row r="16" spans="1:6" ht="28.8" x14ac:dyDescent="0.3">
      <c r="A16" s="79">
        <v>5</v>
      </c>
      <c r="B16" s="77" t="s">
        <v>105</v>
      </c>
      <c r="C16" s="77" t="s">
        <v>14</v>
      </c>
      <c r="D16" s="50"/>
      <c r="E16" s="24" t="s">
        <v>106</v>
      </c>
    </row>
    <row r="17" spans="1:5" ht="57.6" x14ac:dyDescent="0.3">
      <c r="A17" s="79">
        <v>6</v>
      </c>
      <c r="B17" s="77" t="s">
        <v>22</v>
      </c>
      <c r="C17" s="77" t="s">
        <v>20</v>
      </c>
      <c r="D17" s="50"/>
      <c r="E17" s="24" t="s">
        <v>21</v>
      </c>
    </row>
    <row r="18" spans="1:5" ht="115.2" x14ac:dyDescent="0.3">
      <c r="A18" s="79">
        <v>7</v>
      </c>
      <c r="B18" s="77" t="s">
        <v>110</v>
      </c>
      <c r="C18" s="77" t="s">
        <v>20</v>
      </c>
      <c r="D18" s="50"/>
      <c r="E18" s="81" t="s">
        <v>111</v>
      </c>
    </row>
    <row r="19" spans="1:5" ht="28.8" x14ac:dyDescent="0.3">
      <c r="A19" s="79">
        <v>8</v>
      </c>
      <c r="B19" s="77" t="s">
        <v>107</v>
      </c>
      <c r="C19" s="77" t="s">
        <v>20</v>
      </c>
      <c r="D19" s="50"/>
      <c r="E19" s="24" t="s">
        <v>108</v>
      </c>
    </row>
    <row r="20" spans="1:5" ht="57.6" x14ac:dyDescent="0.3">
      <c r="A20" s="79">
        <v>9</v>
      </c>
      <c r="B20" s="77" t="s">
        <v>97</v>
      </c>
      <c r="C20" s="77" t="s">
        <v>14</v>
      </c>
      <c r="D20" s="50"/>
      <c r="E20" s="24" t="s">
        <v>21</v>
      </c>
    </row>
    <row r="21" spans="1:5" ht="86.4" x14ac:dyDescent="0.3">
      <c r="A21" s="79">
        <v>10</v>
      </c>
      <c r="B21" s="77" t="s">
        <v>98</v>
      </c>
      <c r="C21" s="77" t="s">
        <v>14</v>
      </c>
      <c r="D21" s="50"/>
      <c r="E21" s="24" t="s">
        <v>99</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Ci5f7vP5Rz8CqZoZ6TBCNeWC3/wByQ8s660obOEHTaqKZqhxp+gPVG2JB6EIgnGgSC1voEYsXOgky0miggqhpg==" saltValue="J3ICl3jqPjlFiDPqlNC8Lg=="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9F208DB1-5B0C-4253-8084-DD761BF6CB6A}"/>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08"/>
  <sheetViews>
    <sheetView showGridLines="0" zoomScale="85" zoomScaleNormal="85" workbookViewId="0">
      <selection activeCell="A3" sqref="A3"/>
    </sheetView>
  </sheetViews>
  <sheetFormatPr defaultColWidth="9.21875" defaultRowHeight="14.4" zeroHeight="1" x14ac:dyDescent="0.3"/>
  <cols>
    <col min="1" max="1" width="6.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1" customWidth="1"/>
    <col min="8" max="16384" width="9.21875" style="1"/>
  </cols>
  <sheetData>
    <row r="1" spans="1:7" x14ac:dyDescent="0.3">
      <c r="A1" s="56" t="s">
        <v>0</v>
      </c>
      <c r="D1" s="10"/>
      <c r="E1" s="10" t="str">
        <f>Instructions!$C$1</f>
        <v>Version: 25-2.0</v>
      </c>
      <c r="F1" s="5"/>
    </row>
    <row r="2" spans="1:7" x14ac:dyDescent="0.3">
      <c r="D2" s="10"/>
      <c r="E2" s="19">
        <f>Instructions!C2</f>
        <v>45778</v>
      </c>
      <c r="F2" s="5"/>
    </row>
    <row r="3" spans="1:7" s="7" customFormat="1" ht="32.1" customHeight="1" x14ac:dyDescent="0.3">
      <c r="A3" s="57" t="s">
        <v>95</v>
      </c>
      <c r="B3" s="57"/>
      <c r="C3" s="57"/>
      <c r="D3" s="57"/>
      <c r="E3" s="57"/>
      <c r="F3" s="57"/>
    </row>
    <row r="4" spans="1:7" x14ac:dyDescent="0.3"/>
    <row r="5" spans="1:7" x14ac:dyDescent="0.3">
      <c r="A5" s="83" t="s">
        <v>23</v>
      </c>
      <c r="B5" s="83"/>
      <c r="C5" s="83"/>
      <c r="D5" s="83"/>
      <c r="E5" s="83"/>
    </row>
    <row r="6" spans="1:7" ht="108" customHeight="1" x14ac:dyDescent="0.3">
      <c r="A6" s="83" t="s">
        <v>24</v>
      </c>
      <c r="B6" s="83"/>
      <c r="C6" s="83"/>
      <c r="D6" s="83"/>
      <c r="E6" s="83"/>
    </row>
    <row r="7" spans="1:7" x14ac:dyDescent="0.3">
      <c r="A7" s="8"/>
      <c r="B7" s="8"/>
      <c r="C7" s="8"/>
      <c r="D7" s="8"/>
      <c r="E7" s="8"/>
    </row>
    <row r="8" spans="1:7" x14ac:dyDescent="0.3">
      <c r="A8" s="9" t="s">
        <v>6</v>
      </c>
      <c r="B8" s="8"/>
      <c r="C8" s="58"/>
      <c r="D8" s="8"/>
      <c r="E8" s="58"/>
    </row>
    <row r="9" spans="1:7" x14ac:dyDescent="0.3">
      <c r="A9" s="9"/>
      <c r="B9" s="8" t="s">
        <v>7</v>
      </c>
      <c r="C9" s="58"/>
      <c r="D9" s="8"/>
      <c r="E9" s="58"/>
    </row>
    <row r="10" spans="1:7" ht="39.6" customHeight="1" x14ac:dyDescent="0.3">
      <c r="A10" s="59">
        <f>IF(COUNTIF('Data for graphs'!C13:R13,"&gt;0")&lt;=1, 0, COUNTIF('Data for graphs'!C13:R13,"&gt;0"))</f>
        <v>0</v>
      </c>
      <c r="B10" s="15" t="str">
        <f>IF(A10&gt;0,"Error! You have responded in multiple solution categories. Please ONLY provide responses for the selected solution category.","")</f>
        <v/>
      </c>
      <c r="C10" s="9"/>
      <c r="D10" s="8"/>
      <c r="E10" s="58"/>
    </row>
    <row r="11" spans="1:7" ht="39.6" customHeight="1" x14ac:dyDescent="0.3">
      <c r="A11" s="59" cm="1">
        <f t="array" ref="A11">SUMPRODUCT((C16:C37="Mandatory")*(D16:D37="No"))</f>
        <v>0</v>
      </c>
      <c r="B11" s="15" t="str">
        <f>IF(A10&gt;0,"Error! You have indicated [NO] for at least 1 of the Mandatory requirements. Please do not proceed until all requirements can be met.","")</f>
        <v/>
      </c>
      <c r="C11" s="9"/>
      <c r="D11" s="8"/>
      <c r="E11" s="58"/>
    </row>
    <row r="12" spans="1:7" ht="133.5" customHeight="1" x14ac:dyDescent="0.3">
      <c r="B12" s="8"/>
      <c r="D12" s="8"/>
    </row>
    <row r="13" spans="1:7" x14ac:dyDescent="0.3">
      <c r="B13" s="8"/>
      <c r="D13" s="8"/>
    </row>
    <row r="14" spans="1:7" s="2" customFormat="1" x14ac:dyDescent="0.3">
      <c r="A14" s="13" t="s">
        <v>8</v>
      </c>
      <c r="B14" s="14" t="s">
        <v>9</v>
      </c>
      <c r="C14" s="14" t="s">
        <v>10</v>
      </c>
      <c r="D14" s="14" t="s">
        <v>11</v>
      </c>
      <c r="E14" s="14" t="s">
        <v>12</v>
      </c>
    </row>
    <row r="15" spans="1:7" ht="43.2" x14ac:dyDescent="0.3">
      <c r="A15" s="60">
        <v>1</v>
      </c>
      <c r="B15" s="61" t="s">
        <v>73</v>
      </c>
      <c r="C15" s="61"/>
      <c r="D15" s="73"/>
      <c r="E15" s="73"/>
    </row>
    <row r="16" spans="1:7" s="4" customFormat="1" x14ac:dyDescent="0.3">
      <c r="A16" s="62">
        <f t="shared" ref="A16:A36" si="0">A15+0.01</f>
        <v>1.01</v>
      </c>
      <c r="B16" s="63" t="s">
        <v>74</v>
      </c>
      <c r="C16" s="64" t="s">
        <v>20</v>
      </c>
      <c r="D16" s="43"/>
      <c r="E16" s="24" t="s">
        <v>27</v>
      </c>
      <c r="G16" s="65" t="s">
        <v>25</v>
      </c>
    </row>
    <row r="17" spans="1:7" s="4" customFormat="1" ht="57.6" x14ac:dyDescent="0.3">
      <c r="A17" s="62">
        <f>A16+0.01</f>
        <v>1.02</v>
      </c>
      <c r="B17" s="66" t="s">
        <v>75</v>
      </c>
      <c r="C17" s="67" t="s">
        <v>20</v>
      </c>
      <c r="D17" s="43"/>
      <c r="E17" s="24" t="s">
        <v>27</v>
      </c>
      <c r="G17" s="65" t="s">
        <v>25</v>
      </c>
    </row>
    <row r="18" spans="1:7" s="4" customFormat="1" ht="72" x14ac:dyDescent="0.3">
      <c r="A18" s="62">
        <f t="shared" si="0"/>
        <v>1.03</v>
      </c>
      <c r="B18" s="66" t="s">
        <v>76</v>
      </c>
      <c r="C18" s="67" t="s">
        <v>20</v>
      </c>
      <c r="D18" s="43"/>
      <c r="E18" s="24" t="s">
        <v>27</v>
      </c>
      <c r="G18" s="65" t="s">
        <v>25</v>
      </c>
    </row>
    <row r="19" spans="1:7" s="4" customFormat="1" ht="72" x14ac:dyDescent="0.3">
      <c r="A19" s="62">
        <f t="shared" si="0"/>
        <v>1.04</v>
      </c>
      <c r="B19" s="66" t="s">
        <v>77</v>
      </c>
      <c r="C19" s="67" t="s">
        <v>20</v>
      </c>
      <c r="D19" s="43"/>
      <c r="E19" s="24" t="s">
        <v>27</v>
      </c>
      <c r="G19" s="65" t="s">
        <v>25</v>
      </c>
    </row>
    <row r="20" spans="1:7" s="4" customFormat="1" ht="115.2" x14ac:dyDescent="0.3">
      <c r="A20" s="62">
        <f t="shared" si="0"/>
        <v>1.05</v>
      </c>
      <c r="B20" s="66" t="s">
        <v>78</v>
      </c>
      <c r="C20" s="67" t="s">
        <v>20</v>
      </c>
      <c r="D20" s="43"/>
      <c r="E20" s="24" t="s">
        <v>27</v>
      </c>
      <c r="G20" s="65" t="s">
        <v>25</v>
      </c>
    </row>
    <row r="21" spans="1:7" s="4" customFormat="1" ht="83.25" customHeight="1" x14ac:dyDescent="0.3">
      <c r="A21" s="62">
        <f t="shared" si="0"/>
        <v>1.06</v>
      </c>
      <c r="B21" s="68" t="s">
        <v>79</v>
      </c>
      <c r="C21" s="67" t="s">
        <v>20</v>
      </c>
      <c r="D21" s="43"/>
      <c r="E21" s="24" t="s">
        <v>27</v>
      </c>
      <c r="G21" s="65" t="s">
        <v>25</v>
      </c>
    </row>
    <row r="22" spans="1:7" s="4" customFormat="1" ht="57.6" x14ac:dyDescent="0.3">
      <c r="A22" s="62">
        <f t="shared" si="0"/>
        <v>1.07</v>
      </c>
      <c r="B22" s="66" t="s">
        <v>80</v>
      </c>
      <c r="C22" s="67" t="s">
        <v>20</v>
      </c>
      <c r="D22" s="43"/>
      <c r="E22" s="24" t="s">
        <v>27</v>
      </c>
      <c r="G22" s="65" t="s">
        <v>25</v>
      </c>
    </row>
    <row r="23" spans="1:7" s="4" customFormat="1" ht="86.4" x14ac:dyDescent="0.3">
      <c r="A23" s="62">
        <f t="shared" si="0"/>
        <v>1.08</v>
      </c>
      <c r="B23" s="68" t="s">
        <v>81</v>
      </c>
      <c r="C23" s="67" t="s">
        <v>20</v>
      </c>
      <c r="D23" s="43"/>
      <c r="E23" s="24" t="s">
        <v>27</v>
      </c>
      <c r="G23" s="65" t="s">
        <v>25</v>
      </c>
    </row>
    <row r="24" spans="1:7" s="4" customFormat="1" ht="86.4" x14ac:dyDescent="0.3">
      <c r="A24" s="62">
        <f t="shared" si="0"/>
        <v>1.0900000000000001</v>
      </c>
      <c r="B24" s="69" t="s">
        <v>82</v>
      </c>
      <c r="C24" s="67" t="s">
        <v>20</v>
      </c>
      <c r="D24" s="43"/>
      <c r="E24" s="24" t="s">
        <v>27</v>
      </c>
      <c r="G24" s="65" t="s">
        <v>25</v>
      </c>
    </row>
    <row r="25" spans="1:7" s="4" customFormat="1" ht="57.6" x14ac:dyDescent="0.3">
      <c r="A25" s="62">
        <f t="shared" si="0"/>
        <v>1.1000000000000001</v>
      </c>
      <c r="B25" s="69" t="s">
        <v>83</v>
      </c>
      <c r="C25" s="67" t="s">
        <v>20</v>
      </c>
      <c r="D25" s="43"/>
      <c r="E25" s="24" t="s">
        <v>27</v>
      </c>
      <c r="G25" s="65" t="s">
        <v>25</v>
      </c>
    </row>
    <row r="26" spans="1:7" s="4" customFormat="1" ht="45" customHeight="1" x14ac:dyDescent="0.3">
      <c r="A26" s="62">
        <f t="shared" si="0"/>
        <v>1.1100000000000001</v>
      </c>
      <c r="B26" s="69" t="s">
        <v>84</v>
      </c>
      <c r="C26" s="67" t="s">
        <v>20</v>
      </c>
      <c r="D26" s="43"/>
      <c r="E26" s="24" t="s">
        <v>27</v>
      </c>
      <c r="G26" s="65" t="s">
        <v>25</v>
      </c>
    </row>
    <row r="27" spans="1:7" s="4" customFormat="1" ht="57.6" x14ac:dyDescent="0.3">
      <c r="A27" s="62">
        <f t="shared" si="0"/>
        <v>1.1200000000000001</v>
      </c>
      <c r="B27" s="69" t="s">
        <v>85</v>
      </c>
      <c r="C27" s="67" t="s">
        <v>20</v>
      </c>
      <c r="D27" s="43"/>
      <c r="E27" s="24" t="s">
        <v>27</v>
      </c>
      <c r="G27" s="65" t="s">
        <v>25</v>
      </c>
    </row>
    <row r="28" spans="1:7" s="4" customFormat="1" ht="115.2" x14ac:dyDescent="0.3">
      <c r="A28" s="62">
        <f t="shared" si="0"/>
        <v>1.1300000000000001</v>
      </c>
      <c r="B28" s="69" t="s">
        <v>86</v>
      </c>
      <c r="C28" s="67" t="s">
        <v>20</v>
      </c>
      <c r="D28" s="43"/>
      <c r="E28" s="24" t="s">
        <v>27</v>
      </c>
      <c r="G28" s="65" t="s">
        <v>25</v>
      </c>
    </row>
    <row r="29" spans="1:7" s="4" customFormat="1" ht="72" x14ac:dyDescent="0.3">
      <c r="A29" s="62">
        <f t="shared" si="0"/>
        <v>1.1400000000000001</v>
      </c>
      <c r="B29" s="69" t="s">
        <v>87</v>
      </c>
      <c r="C29" s="67" t="s">
        <v>20</v>
      </c>
      <c r="D29" s="43"/>
      <c r="E29" s="24" t="s">
        <v>27</v>
      </c>
      <c r="G29" s="65" t="s">
        <v>25</v>
      </c>
    </row>
    <row r="30" spans="1:7" s="4" customFormat="1" ht="135" x14ac:dyDescent="0.3">
      <c r="A30" s="62">
        <f t="shared" si="0"/>
        <v>1.1500000000000001</v>
      </c>
      <c r="B30" s="69" t="s">
        <v>88</v>
      </c>
      <c r="C30" s="67" t="s">
        <v>20</v>
      </c>
      <c r="D30" s="43"/>
      <c r="E30" s="24" t="s">
        <v>27</v>
      </c>
      <c r="G30" s="65" t="s">
        <v>25</v>
      </c>
    </row>
    <row r="31" spans="1:7" s="4" customFormat="1" ht="57.6" x14ac:dyDescent="0.3">
      <c r="A31" s="62">
        <f t="shared" si="0"/>
        <v>1.1600000000000001</v>
      </c>
      <c r="B31" s="69" t="s">
        <v>89</v>
      </c>
      <c r="C31" s="67" t="s">
        <v>20</v>
      </c>
      <c r="D31" s="43"/>
      <c r="E31" s="24" t="s">
        <v>27</v>
      </c>
      <c r="G31" s="65" t="s">
        <v>25</v>
      </c>
    </row>
    <row r="32" spans="1:7" s="4" customFormat="1" ht="43.2" x14ac:dyDescent="0.3">
      <c r="A32" s="62">
        <f t="shared" si="0"/>
        <v>1.1700000000000002</v>
      </c>
      <c r="B32" s="67" t="s">
        <v>90</v>
      </c>
      <c r="C32" s="67" t="s">
        <v>20</v>
      </c>
      <c r="D32" s="43"/>
      <c r="E32" s="24" t="s">
        <v>27</v>
      </c>
      <c r="G32" s="65" t="s">
        <v>25</v>
      </c>
    </row>
    <row r="33" spans="1:7" s="4" customFormat="1" ht="57.6" x14ac:dyDescent="0.3">
      <c r="A33" s="62">
        <f t="shared" si="0"/>
        <v>1.1800000000000002</v>
      </c>
      <c r="B33" s="67" t="s">
        <v>91</v>
      </c>
      <c r="C33" s="67" t="s">
        <v>20</v>
      </c>
      <c r="D33" s="43"/>
      <c r="E33" s="24" t="s">
        <v>27</v>
      </c>
      <c r="G33" s="65" t="s">
        <v>25</v>
      </c>
    </row>
    <row r="34" spans="1:7" s="4" customFormat="1" ht="75" customHeight="1" x14ac:dyDescent="0.3">
      <c r="A34" s="62">
        <f t="shared" si="0"/>
        <v>1.1900000000000002</v>
      </c>
      <c r="B34" s="67" t="s">
        <v>92</v>
      </c>
      <c r="C34" s="70" t="s">
        <v>26</v>
      </c>
      <c r="D34" s="43"/>
      <c r="E34" s="24" t="s">
        <v>27</v>
      </c>
      <c r="G34" s="65" t="s">
        <v>25</v>
      </c>
    </row>
    <row r="35" spans="1:7" s="4" customFormat="1" ht="57.6" x14ac:dyDescent="0.3">
      <c r="A35" s="62">
        <f t="shared" si="0"/>
        <v>1.2000000000000002</v>
      </c>
      <c r="B35" s="67" t="s">
        <v>93</v>
      </c>
      <c r="C35" s="64" t="s">
        <v>20</v>
      </c>
      <c r="D35" s="43"/>
      <c r="E35" s="24" t="s">
        <v>27</v>
      </c>
      <c r="G35" s="65" t="s">
        <v>25</v>
      </c>
    </row>
    <row r="36" spans="1:7" s="4" customFormat="1" ht="115.2" x14ac:dyDescent="0.3">
      <c r="A36" s="62">
        <f t="shared" si="0"/>
        <v>1.2100000000000002</v>
      </c>
      <c r="B36" s="67" t="s">
        <v>94</v>
      </c>
      <c r="C36" s="70" t="s">
        <v>26</v>
      </c>
      <c r="D36" s="43"/>
      <c r="E36" s="24" t="s">
        <v>27</v>
      </c>
      <c r="G36" s="65" t="s">
        <v>25</v>
      </c>
    </row>
    <row r="37" spans="1:7" s="4" customFormat="1" ht="216" x14ac:dyDescent="0.3">
      <c r="A37" s="71">
        <f t="shared" ref="A37" si="1">A36+0.01</f>
        <v>1.2200000000000002</v>
      </c>
      <c r="B37" s="72" t="s">
        <v>29</v>
      </c>
      <c r="C37" s="72" t="s">
        <v>20</v>
      </c>
      <c r="D37" s="43"/>
      <c r="E37" s="24" t="s">
        <v>28</v>
      </c>
      <c r="G37" s="65" t="s">
        <v>25</v>
      </c>
    </row>
    <row r="38" spans="1:7" x14ac:dyDescent="0.3"/>
    <row r="39" spans="1:7" x14ac:dyDescent="0.3"/>
    <row r="40" spans="1:7" x14ac:dyDescent="0.3"/>
    <row r="41" spans="1:7" x14ac:dyDescent="0.3"/>
    <row r="42" spans="1:7" x14ac:dyDescent="0.3"/>
    <row r="43" spans="1:7" x14ac:dyDescent="0.3"/>
    <row r="44" spans="1:7" x14ac:dyDescent="0.3"/>
    <row r="45" spans="1:7" x14ac:dyDescent="0.3"/>
    <row r="46" spans="1:7" x14ac:dyDescent="0.3"/>
    <row r="47" spans="1:7" x14ac:dyDescent="0.3"/>
    <row r="48" spans="1:7"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sheetData>
  <sheetProtection algorithmName="SHA-512" hashValue="nnQlM9QZp0iFf7JFMHC2WeOX+kMBh9msVOOh5uJUZ0TVU6PJFTjaLgUI1hl+bIF/YDQQhpeZjjnGkbvQmxhI9A==" saltValue="xkz8IE58Kl++WgPVLUNIpg==" spinCount="100000" sheet="1" formatColumns="0" formatRows="0" insertHyperlinks="0"/>
  <protectedRanges>
    <protectedRange sqref="E37 D16:D37" name="Soln Cat Req"/>
    <protectedRange sqref="E16:E36" name="Soln Cat Req_1"/>
  </protectedRanges>
  <mergeCells count="2">
    <mergeCell ref="A6:E6"/>
    <mergeCell ref="A5:E5"/>
  </mergeCells>
  <conditionalFormatting sqref="D16:D37">
    <cfRule type="expression" dxfId="7" priority="10">
      <formula>(AND(C16="Mandatory",D16="No"))</formula>
    </cfRule>
    <cfRule type="containsBlanks" dxfId="6" priority="14">
      <formula>LEN(TRIM(D16))=0</formula>
    </cfRule>
  </conditionalFormatting>
  <conditionalFormatting sqref="E1:E14 E37:E1048576">
    <cfRule type="expression" dxfId="5" priority="3">
      <formula>"&lt;Leave as blank as no remarks are required&gt;"</formula>
    </cfRule>
  </conditionalFormatting>
  <hyperlinks>
    <hyperlink ref="A1" r:id="rId1" xr:uid="{0FF87E3E-A343-461F-BC2B-14D661C17F65}"/>
    <hyperlink ref="G17:G37" location="'Solution Category Requirements'!A3" display="Return to the top" xr:uid="{5B8E86BE-DB5F-4736-951E-589E78029B30}"/>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D16:D37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6.21875" style="1" customWidth="1"/>
    <col min="4" max="5" width="9.21875" style="1" customWidth="1"/>
    <col min="6" max="16384" width="9.21875" style="1" hidden="1"/>
  </cols>
  <sheetData>
    <row r="1" spans="1:4" x14ac:dyDescent="0.3">
      <c r="A1" s="21" t="s">
        <v>0</v>
      </c>
      <c r="C1" s="10" t="str">
        <f>Instructions!$C$1</f>
        <v>Version: 25-2.0</v>
      </c>
    </row>
    <row r="2" spans="1:4" x14ac:dyDescent="0.3">
      <c r="C2" s="19">
        <f>Instructions!$C$2</f>
        <v>45778</v>
      </c>
    </row>
    <row r="3" spans="1:4" ht="32.1" customHeight="1" x14ac:dyDescent="0.3">
      <c r="A3" s="82" t="s">
        <v>30</v>
      </c>
      <c r="B3" s="82"/>
      <c r="C3" s="18"/>
      <c r="D3" s="6"/>
    </row>
    <row r="4" spans="1:4" x14ac:dyDescent="0.3">
      <c r="A4" s="37"/>
      <c r="B4" s="37"/>
    </row>
    <row r="5" spans="1:4" ht="142.5" customHeight="1" x14ac:dyDescent="0.3">
      <c r="A5" s="84" t="s">
        <v>117</v>
      </c>
      <c r="B5" s="83"/>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31</v>
      </c>
      <c r="B12" s="4"/>
    </row>
    <row r="13" spans="1:4" ht="49.5" customHeight="1" x14ac:dyDescent="0.3">
      <c r="A13" s="47" t="s">
        <v>32</v>
      </c>
      <c r="B13" s="51" t="s">
        <v>100</v>
      </c>
    </row>
    <row r="14" spans="1:4" ht="38.25" customHeight="1" x14ac:dyDescent="0.3">
      <c r="A14" s="46" t="s">
        <v>33</v>
      </c>
      <c r="B14" s="44" t="str">
        <f>'Survey link'!D6</f>
        <v>This cell will automatically generate a link once you have filled up your company name and proposed solution name in General Assessment worksheet.</v>
      </c>
      <c r="C14" s="4" t="s">
        <v>109</v>
      </c>
    </row>
    <row r="15" spans="1:4" ht="33.75" customHeight="1" x14ac:dyDescent="0.3">
      <c r="B15" s="4"/>
    </row>
    <row r="16" spans="1:4" ht="32.25" customHeight="1" x14ac:dyDescent="0.3">
      <c r="A16" s="48" t="s">
        <v>34</v>
      </c>
      <c r="B16" s="45" t="s">
        <v>35</v>
      </c>
    </row>
    <row r="17" spans="1:2" x14ac:dyDescent="0.3">
      <c r="B17" s="36" t="s">
        <v>36</v>
      </c>
    </row>
    <row r="18" spans="1:2" x14ac:dyDescent="0.3">
      <c r="A18" s="3"/>
      <c r="B18" s="55"/>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q1boC9KBingz7vk71yLvAgodxelOtgmCSPyne5oxeAXJrtu2EPN6huU1789jjRYHoYK4uSioimWKX3SsLtB2jw==" saltValue="IBTDV/ks7RXHh5M9aqhLV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70" zoomScaleNormal="70" workbookViewId="0">
      <selection activeCell="C10" sqref="C10"/>
    </sheetView>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21" t="s">
        <v>0</v>
      </c>
      <c r="C1" s="5" t="str">
        <f>Instructions!C1</f>
        <v>Version: 25-2.0</v>
      </c>
    </row>
    <row r="2" spans="1:3" x14ac:dyDescent="0.3">
      <c r="C2" s="20">
        <f>Instructions!C2</f>
        <v>45778</v>
      </c>
    </row>
    <row r="3" spans="1:3" s="7" customFormat="1" ht="32.1" customHeight="1" x14ac:dyDescent="0.3">
      <c r="A3" s="82" t="s">
        <v>37</v>
      </c>
      <c r="B3" s="82"/>
      <c r="C3" s="82"/>
    </row>
    <row r="4" spans="1:3" x14ac:dyDescent="0.3"/>
    <row r="5" spans="1:3" ht="21.6" thickBot="1" x14ac:dyDescent="0.45">
      <c r="A5" s="33" t="s">
        <v>38</v>
      </c>
    </row>
    <row r="6" spans="1:3" s="16" customFormat="1" ht="15.6" x14ac:dyDescent="0.3">
      <c r="A6" s="28" t="s">
        <v>39</v>
      </c>
      <c r="B6" s="32" t="s">
        <v>40</v>
      </c>
      <c r="C6" s="31" t="s">
        <v>41</v>
      </c>
    </row>
    <row r="7" spans="1:3" ht="142.19999999999999" customHeight="1" thickBot="1" x14ac:dyDescent="0.35">
      <c r="A7" s="25"/>
      <c r="B7" s="26"/>
      <c r="C7" s="27" t="str">
        <f>IF(AND('Data for graphs'!N2=100%,'Data for graphs'!E25=0),"Proceed","Do not submit")</f>
        <v>Do not submit</v>
      </c>
    </row>
    <row r="8" spans="1:3" ht="15" thickBot="1" x14ac:dyDescent="0.35"/>
    <row r="9" spans="1:3" s="16" customFormat="1" x14ac:dyDescent="0.3">
      <c r="A9" s="30" t="s">
        <v>5</v>
      </c>
      <c r="B9" s="32" t="s">
        <v>40</v>
      </c>
      <c r="C9" s="31"/>
    </row>
    <row r="10" spans="1:3" ht="142.19999999999999" customHeight="1" thickBot="1" x14ac:dyDescent="0.35">
      <c r="A10" s="25"/>
      <c r="B10" s="26"/>
      <c r="C10" s="29" t="str">
        <f>HYPERLINK("#'General Assessment'!A1", "Return to General Assessment")</f>
        <v>Return to General Assessment</v>
      </c>
    </row>
    <row r="11" spans="1:3" ht="15" thickBot="1" x14ac:dyDescent="0.35"/>
    <row r="12" spans="1:3" s="16" customFormat="1" x14ac:dyDescent="0.3">
      <c r="A12" s="30" t="s">
        <v>42</v>
      </c>
      <c r="B12" s="32" t="s">
        <v>40</v>
      </c>
      <c r="C12" s="31"/>
    </row>
    <row r="13" spans="1:3" ht="142.19999999999999" customHeight="1" thickBot="1" x14ac:dyDescent="0.35">
      <c r="A13" s="25"/>
      <c r="B13" s="26"/>
      <c r="C13" s="29" t="str">
        <f>HYPERLINK("#'Solution Category Requirements'!A1", "Return to Solution Category Requirements")</f>
        <v>Return to Solution Category Requirements</v>
      </c>
    </row>
    <row r="14" spans="1:3" ht="15" thickBot="1" x14ac:dyDescent="0.35"/>
    <row r="15" spans="1:3" s="16" customFormat="1" x14ac:dyDescent="0.3">
      <c r="A15" s="30" t="s">
        <v>30</v>
      </c>
      <c r="B15" s="32" t="s">
        <v>40</v>
      </c>
      <c r="C15" s="31"/>
    </row>
    <row r="16" spans="1:3" ht="142.19999999999999" customHeight="1" thickBot="1" x14ac:dyDescent="0.35">
      <c r="A16" s="25"/>
      <c r="B16" s="26"/>
      <c r="C16" s="29" t="str">
        <f>HYPERLINK("#'Satisfaction Survey'!A4", "Return to Satisfaction Survey")</f>
        <v>Return to Satisfaction Survey</v>
      </c>
    </row>
    <row r="17" x14ac:dyDescent="0.3"/>
  </sheetData>
  <sheetProtection algorithmName="SHA-512" hashValue="iloxlNEUqGmfA+xjfQF7ovRfTFIkztH3dv5zxkwCf/OYDL6/5y2ZvReJikTCvClDrr1E8DCubXmfmj+GHSe7EA==" saltValue="RDBDLz6koWAHVvZuIELio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6" sqref="B6"/>
    </sheetView>
  </sheetViews>
  <sheetFormatPr defaultRowHeight="14.4" x14ac:dyDescent="0.3"/>
  <cols>
    <col min="2" max="2" width="45.77734375" bestFit="1" customWidth="1"/>
    <col min="3" max="3" width="13.21875" bestFit="1" customWidth="1"/>
  </cols>
  <sheetData>
    <row r="1" spans="1:19" x14ac:dyDescent="0.3">
      <c r="A1" t="s">
        <v>43</v>
      </c>
      <c r="E1" t="s">
        <v>44</v>
      </c>
      <c r="H1" t="s">
        <v>45</v>
      </c>
      <c r="M1" t="s">
        <v>39</v>
      </c>
    </row>
    <row r="2" spans="1:19" x14ac:dyDescent="0.3">
      <c r="A2" t="s">
        <v>46</v>
      </c>
      <c r="B2" s="11">
        <f>COUNTIF('General Assessment'!D12:D21,"Yes")/B6+COUNTIF('General Assessment'!D12:D21,"No")/B6</f>
        <v>0</v>
      </c>
      <c r="E2" t="s">
        <v>47</v>
      </c>
      <c r="F2" s="12">
        <f>B13</f>
        <v>0</v>
      </c>
      <c r="H2" t="s">
        <v>47</v>
      </c>
      <c r="I2" s="11">
        <f>J2/5</f>
        <v>0</v>
      </c>
      <c r="J2">
        <f>'Satisfaction Survey'!B18</f>
        <v>0</v>
      </c>
      <c r="M2" t="s">
        <v>47</v>
      </c>
      <c r="N2" s="11">
        <f>SUM(B2,F2,I2)/3</f>
        <v>0</v>
      </c>
    </row>
    <row r="3" spans="1:19" x14ac:dyDescent="0.3">
      <c r="A3" t="s">
        <v>48</v>
      </c>
      <c r="B3" s="12">
        <f>100%-B2</f>
        <v>1</v>
      </c>
      <c r="E3" t="s">
        <v>48</v>
      </c>
      <c r="F3" s="12">
        <f t="shared" ref="F3:F5" si="0">B14</f>
        <v>1</v>
      </c>
      <c r="H3" t="s">
        <v>49</v>
      </c>
      <c r="I3" s="11">
        <f>1-I2</f>
        <v>1</v>
      </c>
      <c r="J3">
        <f>5-J2</f>
        <v>5</v>
      </c>
      <c r="M3" t="s">
        <v>48</v>
      </c>
      <c r="N3" s="11">
        <f>SUM(B3,F3,I3)/3</f>
        <v>1</v>
      </c>
    </row>
    <row r="4" spans="1:19" x14ac:dyDescent="0.3">
      <c r="A4" t="s">
        <v>50</v>
      </c>
      <c r="B4" s="11">
        <f>COUNTIF('General Assessment'!D15:D21,"Yes")/B6</f>
        <v>0</v>
      </c>
      <c r="E4" t="s">
        <v>50</v>
      </c>
      <c r="F4" s="12">
        <f t="shared" si="0"/>
        <v>0</v>
      </c>
      <c r="H4" t="s">
        <v>50</v>
      </c>
    </row>
    <row r="5" spans="1:19" x14ac:dyDescent="0.3">
      <c r="A5" t="s">
        <v>51</v>
      </c>
      <c r="B5" s="11">
        <f>COUNTIF('General Assessment'!D15:D21,"No")/B6</f>
        <v>0</v>
      </c>
      <c r="E5" t="s">
        <v>51</v>
      </c>
      <c r="F5" s="12">
        <f t="shared" si="0"/>
        <v>0</v>
      </c>
      <c r="H5" t="s">
        <v>51</v>
      </c>
    </row>
    <row r="6" spans="1:19" x14ac:dyDescent="0.3">
      <c r="A6" t="s">
        <v>52</v>
      </c>
      <c r="B6">
        <f>COUNTIF('General Assessment'!A12:A26, "&lt;&gt;")</f>
        <v>10</v>
      </c>
    </row>
    <row r="7" spans="1:19" x14ac:dyDescent="0.3">
      <c r="S7" t="s">
        <v>53</v>
      </c>
    </row>
    <row r="9" spans="1:19" x14ac:dyDescent="0.3">
      <c r="A9" t="s">
        <v>54</v>
      </c>
    </row>
    <row r="11" spans="1:19" x14ac:dyDescent="0.3">
      <c r="A11" t="s">
        <v>44</v>
      </c>
    </row>
    <row r="12" spans="1:19" x14ac:dyDescent="0.3">
      <c r="B12" t="s">
        <v>44</v>
      </c>
      <c r="C12" s="52">
        <v>1</v>
      </c>
      <c r="D12" s="52">
        <v>2</v>
      </c>
      <c r="E12" s="52">
        <v>3</v>
      </c>
      <c r="F12" s="52">
        <v>4</v>
      </c>
      <c r="G12" s="52">
        <v>5</v>
      </c>
      <c r="H12" s="52">
        <v>6</v>
      </c>
      <c r="I12" s="52">
        <v>7</v>
      </c>
      <c r="J12" s="52">
        <v>8</v>
      </c>
      <c r="K12" s="52">
        <v>9</v>
      </c>
      <c r="L12" s="52">
        <v>10</v>
      </c>
      <c r="M12" s="52">
        <v>11</v>
      </c>
      <c r="N12" s="52">
        <v>12</v>
      </c>
      <c r="O12" s="52">
        <v>13</v>
      </c>
      <c r="P12" s="52">
        <v>14</v>
      </c>
      <c r="Q12" s="52">
        <v>15</v>
      </c>
      <c r="R12" s="52">
        <v>16</v>
      </c>
      <c r="S12" s="52">
        <v>17</v>
      </c>
    </row>
    <row r="13" spans="1:19" x14ac:dyDescent="0.3">
      <c r="A13" t="s">
        <v>47</v>
      </c>
      <c r="B13" s="11" cm="1">
        <f t="array" ref="B13">IFERROR(INDEX(C13:R13, MATCH(TRUE, C13:R13&gt;0, 0)), 0)</f>
        <v>0</v>
      </c>
      <c r="C13" s="34">
        <f>SUM(C15:C16)</f>
        <v>0</v>
      </c>
      <c r="D13" s="34" t="e">
        <f t="shared" ref="D13:R13" si="1">SUM(D15:D16)</f>
        <v>#DIV/0!</v>
      </c>
      <c r="E13" s="34" t="e">
        <f t="shared" si="1"/>
        <v>#DIV/0!</v>
      </c>
      <c r="F13" s="34" t="e">
        <f t="shared" si="1"/>
        <v>#DIV/0!</v>
      </c>
      <c r="G13" s="34" t="e">
        <f t="shared" si="1"/>
        <v>#DIV/0!</v>
      </c>
      <c r="H13" s="34" t="e">
        <f t="shared" si="1"/>
        <v>#DIV/0!</v>
      </c>
      <c r="I13" s="34" t="e">
        <f t="shared" si="1"/>
        <v>#DIV/0!</v>
      </c>
      <c r="J13" s="34" t="e">
        <f t="shared" si="1"/>
        <v>#DIV/0!</v>
      </c>
      <c r="K13" s="34" t="e">
        <f t="shared" si="1"/>
        <v>#DIV/0!</v>
      </c>
      <c r="L13" s="34" t="e">
        <f t="shared" si="1"/>
        <v>#DIV/0!</v>
      </c>
      <c r="M13" s="34" t="e">
        <f t="shared" si="1"/>
        <v>#DIV/0!</v>
      </c>
      <c r="N13" s="34" t="e">
        <f t="shared" si="1"/>
        <v>#DIV/0!</v>
      </c>
      <c r="O13" s="34" t="e">
        <f t="shared" si="1"/>
        <v>#DIV/0!</v>
      </c>
      <c r="P13" s="34" t="e">
        <f t="shared" si="1"/>
        <v>#DIV/0!</v>
      </c>
      <c r="Q13" s="34" t="e">
        <f t="shared" si="1"/>
        <v>#DIV/0!</v>
      </c>
      <c r="R13" s="34" t="e">
        <f t="shared" si="1"/>
        <v>#DIV/0!</v>
      </c>
    </row>
    <row r="14" spans="1:19" x14ac:dyDescent="0.3">
      <c r="A14" t="s">
        <v>48</v>
      </c>
      <c r="B14" s="12">
        <f>100%-B13</f>
        <v>1</v>
      </c>
      <c r="C14" s="12">
        <f>100%-C13</f>
        <v>1</v>
      </c>
      <c r="D14" s="12" t="e">
        <f t="shared" ref="D14:R14" si="2">100%-D13</f>
        <v>#DIV/0!</v>
      </c>
      <c r="E14" s="12" t="e">
        <f t="shared" si="2"/>
        <v>#DIV/0!</v>
      </c>
      <c r="F14" s="12" t="e">
        <f t="shared" si="2"/>
        <v>#DIV/0!</v>
      </c>
      <c r="G14" s="12" t="e">
        <f t="shared" si="2"/>
        <v>#DIV/0!</v>
      </c>
      <c r="H14" s="12" t="e">
        <f t="shared" si="2"/>
        <v>#DIV/0!</v>
      </c>
      <c r="I14" s="12" t="e">
        <f t="shared" si="2"/>
        <v>#DIV/0!</v>
      </c>
      <c r="J14" s="12" t="e">
        <f t="shared" si="2"/>
        <v>#DIV/0!</v>
      </c>
      <c r="K14" s="12" t="e">
        <f t="shared" si="2"/>
        <v>#DIV/0!</v>
      </c>
      <c r="L14" s="12" t="e">
        <f t="shared" si="2"/>
        <v>#DIV/0!</v>
      </c>
      <c r="M14" s="12" t="e">
        <f t="shared" si="2"/>
        <v>#DIV/0!</v>
      </c>
      <c r="N14" s="12" t="e">
        <f t="shared" si="2"/>
        <v>#DIV/0!</v>
      </c>
      <c r="O14" s="12" t="e">
        <f t="shared" si="2"/>
        <v>#DIV/0!</v>
      </c>
      <c r="P14" s="12" t="e">
        <f t="shared" si="2"/>
        <v>#DIV/0!</v>
      </c>
      <c r="Q14" s="12" t="e">
        <f t="shared" si="2"/>
        <v>#DIV/0!</v>
      </c>
      <c r="R14" s="12" t="e">
        <f t="shared" si="2"/>
        <v>#DIV/0!</v>
      </c>
    </row>
    <row r="15" spans="1:19" x14ac:dyDescent="0.3">
      <c r="A15" t="s">
        <v>50</v>
      </c>
      <c r="B15" s="11">
        <f>HLOOKUP(B13,C13:R16,3)</f>
        <v>0</v>
      </c>
      <c r="C15" s="11">
        <f>COUNTIFS('Solution Category Requirements'!$A$13:$A$204,"&gt;"&amp;C12,'Solution Category Requirements'!$A$13:$A$204,"&lt;"&amp;D12,'Solution Category Requirements'!$D$13:$D$204,"Yes")/C17</f>
        <v>0</v>
      </c>
      <c r="D15" s="11" t="e">
        <f>COUNTIFS('Solution Category Requirements'!$A$13:$A$204,"&gt;"&amp;D12,'Solution Category Requirements'!$A$13:$A$204,"&lt;"&amp;E12,'Solution Category Requirements'!$D$13:$D$204,"Yes")/D17</f>
        <v>#DIV/0!</v>
      </c>
      <c r="E15" s="11" t="e">
        <f>COUNTIFS('Solution Category Requirements'!$A$13:$A$204,"&gt;"&amp;E12,'Solution Category Requirements'!$A$13:$A$204,"&lt;"&amp;F12,'Solution Category Requirements'!$D$13:$D$204,"Yes")/E17</f>
        <v>#DIV/0!</v>
      </c>
      <c r="F15" s="11" t="e">
        <f>COUNTIFS('Solution Category Requirements'!$A$13:$A$204,"&gt;"&amp;F12,'Solution Category Requirements'!$A$13:$A$204,"&lt;"&amp;G12,'Solution Category Requirements'!$D$13:$D$204,"Yes")/F17</f>
        <v>#DIV/0!</v>
      </c>
      <c r="G15" s="11" t="e">
        <f>COUNTIFS('Solution Category Requirements'!$A$13:$A$204,"&gt;"&amp;G12,'Solution Category Requirements'!$A$13:$A$204,"&lt;"&amp;H12,'Solution Category Requirements'!$D$13:$D$204,"Yes")/G17</f>
        <v>#DIV/0!</v>
      </c>
      <c r="H15" s="11" t="e">
        <f>COUNTIFS('Solution Category Requirements'!$A$13:$A$204,"&gt;"&amp;H12,'Solution Category Requirements'!$A$13:$A$204,"&lt;"&amp;I12,'Solution Category Requirements'!$D$13:$D$204,"Yes")/H17</f>
        <v>#DIV/0!</v>
      </c>
      <c r="I15" s="11" t="e">
        <f>COUNTIFS('Solution Category Requirements'!$A$13:$A$204,"&gt;"&amp;I12,'Solution Category Requirements'!$A$13:$A$204,"&lt;"&amp;J12,'Solution Category Requirements'!$D$13:$D$204,"Yes")/I17</f>
        <v>#DIV/0!</v>
      </c>
      <c r="J15" s="11" t="e">
        <f>COUNTIFS('Solution Category Requirements'!$A$13:$A$204,"&gt;"&amp;J12,'Solution Category Requirements'!$A$13:$A$204,"&lt;"&amp;K12,'Solution Category Requirements'!$D$13:$D$204,"Yes")/J17</f>
        <v>#DIV/0!</v>
      </c>
      <c r="K15" s="11" t="e">
        <f>COUNTIFS('Solution Category Requirements'!$A$13:$A$204,"&gt;"&amp;K12,'Solution Category Requirements'!$A$13:$A$204,"&lt;"&amp;L12,'Solution Category Requirements'!$D$13:$D$204,"Yes")/K17</f>
        <v>#DIV/0!</v>
      </c>
      <c r="L15" s="11" t="e">
        <f>COUNTIFS('Solution Category Requirements'!$A$13:$A$204,"&gt;"&amp;L12,'Solution Category Requirements'!$A$13:$A$204,"&lt;"&amp;M12,'Solution Category Requirements'!$D$13:$D$204,"Yes")/L17</f>
        <v>#DIV/0!</v>
      </c>
      <c r="M15" s="11" t="e">
        <f>COUNTIFS('Solution Category Requirements'!$A$13:$A$204,"&gt;"&amp;M12,'Solution Category Requirements'!$A$13:$A$204,"&lt;"&amp;N12,'Solution Category Requirements'!$D$13:$D$204,"Yes")/M17</f>
        <v>#DIV/0!</v>
      </c>
      <c r="N15" s="11" t="e">
        <f>COUNTIFS('Solution Category Requirements'!$A$13:$A$204,"&gt;"&amp;N12,'Solution Category Requirements'!$A$13:$A$204,"&lt;"&amp;O12,'Solution Category Requirements'!$D$13:$D$204,"Yes")/N17</f>
        <v>#DIV/0!</v>
      </c>
      <c r="O15" s="11" t="e">
        <f>COUNTIFS('Solution Category Requirements'!$A$13:$A$204,"&gt;"&amp;O12,'Solution Category Requirements'!$A$13:$A$204,"&lt;"&amp;P12,'Solution Category Requirements'!$D$13:$D$204,"Yes")/O17</f>
        <v>#DIV/0!</v>
      </c>
      <c r="P15" s="11" t="e">
        <f>COUNTIFS('Solution Category Requirements'!$A$13:$A$204,"&gt;"&amp;P12,'Solution Category Requirements'!$A$13:$A$204,"&lt;"&amp;Q12,'Solution Category Requirements'!$D$13:$D$204,"Yes")/P17</f>
        <v>#DIV/0!</v>
      </c>
      <c r="Q15" s="11" t="e">
        <f>COUNTIFS('Solution Category Requirements'!$A$13:$A$204,"&gt;"&amp;Q12,'Solution Category Requirements'!$A$13:$A$204,"&lt;"&amp;R12,'Solution Category Requirements'!$D$13:$D$204,"Yes")/Q17</f>
        <v>#DIV/0!</v>
      </c>
      <c r="R15" s="11" t="e">
        <f>COUNTIFS('Solution Category Requirements'!$A$13:$A$204,"&gt;"&amp;R12,'Solution Category Requirements'!$A$13:$A$204,"&lt;"&amp;S12,'Solution Category Requirements'!$D$13:$D$204,"Yes")/R17</f>
        <v>#DIV/0!</v>
      </c>
    </row>
    <row r="16" spans="1:19" x14ac:dyDescent="0.3">
      <c r="A16" t="s">
        <v>51</v>
      </c>
      <c r="B16" s="11">
        <f>HLOOKUP(B13,C13:R16,4)</f>
        <v>0</v>
      </c>
      <c r="C16" s="11">
        <f>COUNTIFS('Solution Category Requirements'!$A$13:$A$204,"&gt;"&amp;C12,'Solution Category Requirements'!$A$13:$A$204,"&lt;"&amp;D12,'Solution Category Requirements'!$D$13:$D$204,"No")/C17</f>
        <v>0</v>
      </c>
      <c r="D16" s="11" t="e">
        <f>COUNTIFS('Solution Category Requirements'!$A$13:$A$204,"&gt;"&amp;D12,'Solution Category Requirements'!$A$13:$A$204,"&lt;"&amp;E12,'Solution Category Requirements'!$D$13:$D$204,"No")/D17</f>
        <v>#DIV/0!</v>
      </c>
      <c r="E16" s="11" t="e">
        <f>COUNTIFS('Solution Category Requirements'!$A$13:$A$204,"&gt;"&amp;E12,'Solution Category Requirements'!$A$13:$A$204,"&lt;"&amp;F12,'Solution Category Requirements'!$D$13:$D$204,"No")/E17</f>
        <v>#DIV/0!</v>
      </c>
      <c r="F16" s="11" t="e">
        <f>COUNTIFS('Solution Category Requirements'!$A$13:$A$204,"&gt;"&amp;F12,'Solution Category Requirements'!$A$13:$A$204,"&lt;"&amp;G12,'Solution Category Requirements'!$D$13:$D$204,"No")/F17</f>
        <v>#DIV/0!</v>
      </c>
      <c r="G16" s="11" t="e">
        <f>COUNTIFS('Solution Category Requirements'!$A$13:$A$204,"&gt;"&amp;G12,'Solution Category Requirements'!$A$13:$A$204,"&lt;"&amp;H12,'Solution Category Requirements'!$D$13:$D$204,"No")/G17</f>
        <v>#DIV/0!</v>
      </c>
      <c r="H16" s="11" t="e">
        <f>COUNTIFS('Solution Category Requirements'!$A$13:$A$204,"&gt;"&amp;H12,'Solution Category Requirements'!$A$13:$A$204,"&lt;"&amp;I12,'Solution Category Requirements'!$D$13:$D$204,"No")/H17</f>
        <v>#DIV/0!</v>
      </c>
      <c r="I16" s="11" t="e">
        <f>COUNTIFS('Solution Category Requirements'!$A$13:$A$204,"&gt;"&amp;I12,'Solution Category Requirements'!$A$13:$A$204,"&lt;"&amp;J12,'Solution Category Requirements'!$D$13:$D$204,"No")/I17</f>
        <v>#DIV/0!</v>
      </c>
      <c r="J16" s="11" t="e">
        <f>COUNTIFS('Solution Category Requirements'!$A$13:$A$204,"&gt;"&amp;J12,'Solution Category Requirements'!$A$13:$A$204,"&lt;"&amp;K12,'Solution Category Requirements'!$D$13:$D$204,"No")/J17</f>
        <v>#DIV/0!</v>
      </c>
      <c r="K16" s="11" t="e">
        <f>COUNTIFS('Solution Category Requirements'!$A$13:$A$204,"&gt;"&amp;K12,'Solution Category Requirements'!$A$13:$A$204,"&lt;"&amp;L12,'Solution Category Requirements'!$D$13:$D$204,"No")/K17</f>
        <v>#DIV/0!</v>
      </c>
      <c r="L16" s="11" t="e">
        <f>COUNTIFS('Solution Category Requirements'!$A$13:$A$204,"&gt;"&amp;L12,'Solution Category Requirements'!$A$13:$A$204,"&lt;"&amp;M12,'Solution Category Requirements'!$D$13:$D$204,"No")/L17</f>
        <v>#DIV/0!</v>
      </c>
      <c r="M16" s="11" t="e">
        <f>COUNTIFS('Solution Category Requirements'!$A$13:$A$204,"&gt;"&amp;M12,'Solution Category Requirements'!$A$13:$A$204,"&lt;"&amp;N12,'Solution Category Requirements'!$D$13:$D$204,"No")/M17</f>
        <v>#DIV/0!</v>
      </c>
      <c r="N16" s="11" t="e">
        <f>COUNTIFS('Solution Category Requirements'!$A$13:$A$204,"&gt;"&amp;N12,'Solution Category Requirements'!$A$13:$A$204,"&lt;"&amp;O12,'Solution Category Requirements'!$D$13:$D$204,"No")/N17</f>
        <v>#DIV/0!</v>
      </c>
      <c r="O16" s="11" t="e">
        <f>COUNTIFS('Solution Category Requirements'!$A$13:$A$204,"&gt;"&amp;O12,'Solution Category Requirements'!$A$13:$A$204,"&lt;"&amp;P12,'Solution Category Requirements'!$D$13:$D$204,"No")/O17</f>
        <v>#DIV/0!</v>
      </c>
      <c r="P16" s="11" t="e">
        <f>COUNTIFS('Solution Category Requirements'!$A$13:$A$204,"&gt;"&amp;P12,'Solution Category Requirements'!$A$13:$A$204,"&lt;"&amp;Q12,'Solution Category Requirements'!$D$13:$D$204,"No")/P17</f>
        <v>#DIV/0!</v>
      </c>
      <c r="Q16" s="11" t="e">
        <f>COUNTIFS('Solution Category Requirements'!$A$13:$A$204,"&gt;"&amp;Q12,'Solution Category Requirements'!$A$13:$A$204,"&lt;"&amp;R12,'Solution Category Requirements'!$D$13:$D$204,"No")/Q17</f>
        <v>#DIV/0!</v>
      </c>
      <c r="R16" s="11" t="e">
        <f>COUNTIFS('Solution Category Requirements'!$A$13:$A$204,"&gt;"&amp;R12,'Solution Category Requirements'!$A$13:$A$204,"&lt;"&amp;S12,'Solution Category Requirements'!$D$13:$D$204,"No")/R17</f>
        <v>#DIV/0!</v>
      </c>
    </row>
    <row r="17" spans="1:20" x14ac:dyDescent="0.3">
      <c r="A17" t="s">
        <v>55</v>
      </c>
      <c r="B17" s="11"/>
      <c r="C17" s="35">
        <f>COUNTIFS('Solution Category Requirements'!$A$15:$A$332,"&gt;"&amp;C12,'Solution Category Requirements'!$A$15:$A$332,"&lt;"&amp;D12)</f>
        <v>22</v>
      </c>
      <c r="D17" s="35">
        <f>COUNTIFS('Solution Category Requirements'!$A$15:$A$332,"&gt;"&amp;D12,'Solution Category Requirements'!$A$15:$A$332,"&lt;"&amp;E12)</f>
        <v>0</v>
      </c>
      <c r="E17" s="35">
        <f>COUNTIFS('Solution Category Requirements'!$A$15:$A$332,"&gt;"&amp;E12,'Solution Category Requirements'!$A$15:$A$332,"&lt;"&amp;F12)</f>
        <v>0</v>
      </c>
      <c r="F17" s="35">
        <f>COUNTIFS('Solution Category Requirements'!$A$15:$A$332,"&gt;"&amp;F12,'Solution Category Requirements'!$A$15:$A$332,"&lt;"&amp;G12)</f>
        <v>0</v>
      </c>
      <c r="G17" s="35">
        <f>COUNTIFS('Solution Category Requirements'!$A$15:$A$332,"&gt;"&amp;G12,'Solution Category Requirements'!$A$15:$A$332,"&lt;"&amp;H12)</f>
        <v>0</v>
      </c>
      <c r="H17" s="35">
        <f>COUNTIFS('Solution Category Requirements'!$A$15:$A$332,"&gt;"&amp;H12,'Solution Category Requirements'!$A$15:$A$332,"&lt;"&amp;I12)</f>
        <v>0</v>
      </c>
      <c r="I17" s="35">
        <f>COUNTIFS('Solution Category Requirements'!$A$15:$A$332,"&gt;"&amp;I12,'Solution Category Requirements'!$A$15:$A$332,"&lt;"&amp;J12)</f>
        <v>0</v>
      </c>
      <c r="J17" s="35">
        <f>COUNTIFS('Solution Category Requirements'!$A$15:$A$332,"&gt;"&amp;J12,'Solution Category Requirements'!$A$15:$A$332,"&lt;"&amp;K12)</f>
        <v>0</v>
      </c>
      <c r="K17" s="35">
        <f>COUNTIFS('Solution Category Requirements'!$A$15:$A$332,"&gt;"&amp;K12,'Solution Category Requirements'!$A$15:$A$332,"&lt;"&amp;L12)</f>
        <v>0</v>
      </c>
      <c r="L17" s="35">
        <f>COUNTIFS('Solution Category Requirements'!$A$15:$A$332,"&gt;"&amp;L12,'Solution Category Requirements'!$A$15:$A$332,"&lt;"&amp;M12)</f>
        <v>0</v>
      </c>
      <c r="M17" s="35">
        <f>COUNTIFS('Solution Category Requirements'!$A$15:$A$332,"&gt;"&amp;M12,'Solution Category Requirements'!$A$15:$A$332,"&lt;"&amp;N12)</f>
        <v>0</v>
      </c>
      <c r="N17" s="35">
        <f>COUNTIFS('Solution Category Requirements'!$A$15:$A$332,"&gt;"&amp;N12,'Solution Category Requirements'!$A$15:$A$332,"&lt;"&amp;O12)</f>
        <v>0</v>
      </c>
      <c r="O17" s="35">
        <f>COUNTIFS('Solution Category Requirements'!$A$15:$A$332,"&gt;"&amp;O12,'Solution Category Requirements'!$A$15:$A$332,"&lt;"&amp;P12)</f>
        <v>0</v>
      </c>
      <c r="P17" s="35">
        <f>COUNTIFS('Solution Category Requirements'!$A$15:$A$332,"&gt;"&amp;P12,'Solution Category Requirements'!$A$15:$A$332,"&lt;"&amp;Q12)</f>
        <v>0</v>
      </c>
      <c r="Q17" s="35">
        <f>COUNTIFS('Solution Category Requirements'!$A$15:$A$332,"&gt;"&amp;Q12,'Solution Category Requirements'!$A$15:$A$332,"&lt;"&amp;R12)</f>
        <v>0</v>
      </c>
      <c r="R17" s="35">
        <f>COUNTIFS('Solution Category Requirements'!$A$15:$A$332,"&gt;"&amp;R12,'Solution Category Requirements'!$A$15:$A$332,"&lt;"&amp;S12)</f>
        <v>0</v>
      </c>
    </row>
    <row r="19" spans="1:20" x14ac:dyDescent="0.3">
      <c r="A19" t="s">
        <v>56</v>
      </c>
      <c r="C19" s="54" t="e">
        <f>MATCH(D12,'Solution Category Requirements'!$A$13:$A$332,0)-MATCH(C12,'Solution Category Requirements'!$A$13:$A$332,0)-1</f>
        <v>#N/A</v>
      </c>
      <c r="D19" s="54" t="e">
        <f>MATCH(E12,'Solution Category Requirements'!$A$13:$A$332,0)-MATCH(D12,'Solution Category Requirements'!$A$13:$A$332,0)-1</f>
        <v>#N/A</v>
      </c>
      <c r="E19" s="54" t="e">
        <f>MATCH(F12,'Solution Category Requirements'!$A$13:$A$332,0)-MATCH(E12,'Solution Category Requirements'!$A$13:$A$332,0)-1</f>
        <v>#N/A</v>
      </c>
      <c r="F19" s="54" t="e">
        <f>MATCH(G12,'Solution Category Requirements'!$A$13:$A$332,0)-MATCH(F12,'Solution Category Requirements'!$A$13:$A$332,0)-1</f>
        <v>#N/A</v>
      </c>
      <c r="G19" s="54" t="e">
        <f>MATCH(H12,'Solution Category Requirements'!$A$13:$A$332,0)-MATCH(G12,'Solution Category Requirements'!$A$13:$A$332,0)-1</f>
        <v>#N/A</v>
      </c>
      <c r="H19" s="54" t="e">
        <f>MATCH(I12,'Solution Category Requirements'!$A$13:$A$332,0)-MATCH(H12,'Solution Category Requirements'!$A$13:$A$332,0)-1</f>
        <v>#N/A</v>
      </c>
      <c r="I19" s="54" t="e">
        <f>MATCH(J12,'Solution Category Requirements'!$A$13:$A$332,0)-MATCH(I12,'Solution Category Requirements'!$A$13:$A$332,0)-1</f>
        <v>#N/A</v>
      </c>
      <c r="J19" s="54" t="e">
        <f>MATCH(K12,'Solution Category Requirements'!$A$13:$A$332,0)-MATCH(J12,'Solution Category Requirements'!$A$13:$A$332,0)-1</f>
        <v>#N/A</v>
      </c>
      <c r="K19" s="54" t="e">
        <f>MATCH(L12,'Solution Category Requirements'!$A$13:$A$332,0)-MATCH(K12,'Solution Category Requirements'!$A$13:$A$332,0)-1</f>
        <v>#N/A</v>
      </c>
      <c r="L19" s="54" t="e">
        <f>MATCH(M12,'Solution Category Requirements'!$A$13:$A$332,0)-MATCH(L12,'Solution Category Requirements'!$A$13:$A$332,0)-1</f>
        <v>#N/A</v>
      </c>
      <c r="M19" s="54" t="e">
        <f>MATCH(N12,'Solution Category Requirements'!$A$13:$A$332,0)-MATCH(M12,'Solution Category Requirements'!$A$13:$A$332,0)-1</f>
        <v>#N/A</v>
      </c>
      <c r="N19" s="54" t="e">
        <f>MATCH(O12,'Solution Category Requirements'!$A$14:$A$332,0)-MATCH(N12,'Solution Category Requirements'!$A$14:$A$332,0)-1</f>
        <v>#N/A</v>
      </c>
      <c r="O19" s="54" t="e">
        <f>MATCH(P12,'Solution Category Requirements'!$A$15:$A$332,0)-MATCH(O12,'Solution Category Requirements'!$A$15:$A$332,0)-1</f>
        <v>#N/A</v>
      </c>
      <c r="P19" s="54" t="e">
        <f>MATCH(Q12,'Solution Category Requirements'!$A$16:$A$332,0)-MATCH(P12,'Solution Category Requirements'!$A$16:$A$332,0)-1</f>
        <v>#N/A</v>
      </c>
      <c r="Q19" s="54" t="e">
        <f>MATCH(R12,'Solution Category Requirements'!$A$17:$A$332,0)-MATCH(Q12,'Solution Category Requirements'!$A$17:$A$332,0)-1</f>
        <v>#N/A</v>
      </c>
      <c r="R19" s="54" t="e">
        <f>MATCH(S12,'Solution Category Requirements'!$A$18:$A$332,0)-MATCH(R12,'Solution Category Requirements'!$A$18:$A$332,0)-1</f>
        <v>#N/A</v>
      </c>
      <c r="T19" t="s">
        <v>71</v>
      </c>
    </row>
    <row r="20" spans="1:20" x14ac:dyDescent="0.3">
      <c r="T20" t="s">
        <v>72</v>
      </c>
    </row>
    <row r="21" spans="1:20" x14ac:dyDescent="0.3">
      <c r="A21" t="s">
        <v>57</v>
      </c>
    </row>
    <row r="22" spans="1:20" x14ac:dyDescent="0.3">
      <c r="B22" t="s">
        <v>5</v>
      </c>
      <c r="C22" t="s">
        <v>58</v>
      </c>
      <c r="D22" t="s">
        <v>59</v>
      </c>
      <c r="E22" t="s">
        <v>60</v>
      </c>
    </row>
    <row r="23" spans="1:20" x14ac:dyDescent="0.3">
      <c r="A23" t="s">
        <v>61</v>
      </c>
      <c r="B23">
        <f>'General Assessment'!A7</f>
        <v>0</v>
      </c>
      <c r="C23">
        <f>'Solution Category Requirements'!A10</f>
        <v>0</v>
      </c>
    </row>
    <row r="24" spans="1:20" x14ac:dyDescent="0.3">
      <c r="A24" t="s">
        <v>62</v>
      </c>
      <c r="B24">
        <f>'General Assessment'!A8</f>
        <v>0</v>
      </c>
      <c r="C24">
        <f>'Solution Category Requirements'!A11</f>
        <v>0</v>
      </c>
      <c r="D24">
        <f>J3</f>
        <v>5</v>
      </c>
    </row>
    <row r="25" spans="1:20" x14ac:dyDescent="0.3">
      <c r="A25" t="s">
        <v>60</v>
      </c>
      <c r="B25">
        <f>SUM(B23:B24)</f>
        <v>0</v>
      </c>
      <c r="C25">
        <f>SUM(C23:C24)</f>
        <v>0</v>
      </c>
      <c r="D25">
        <f>SUM(D23:D24)</f>
        <v>5</v>
      </c>
      <c r="E25">
        <f>SUM(B25:D25)</f>
        <v>5</v>
      </c>
    </row>
    <row r="29" spans="1:20" x14ac:dyDescent="0.3">
      <c r="A29" s="17"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E8"/>
    </sheetView>
  </sheetViews>
  <sheetFormatPr defaultRowHeight="14.4" x14ac:dyDescent="0.3"/>
  <cols>
    <col min="1" max="1" width="55.44140625" bestFit="1" customWidth="1"/>
    <col min="2" max="2" width="36.77734375" customWidth="1"/>
    <col min="3" max="3" width="33" customWidth="1"/>
  </cols>
  <sheetData>
    <row r="1" spans="1:6" x14ac:dyDescent="0.3">
      <c r="A1" s="22" t="s">
        <v>63</v>
      </c>
      <c r="F1">
        <v>0</v>
      </c>
    </row>
    <row r="2" spans="1:6" x14ac:dyDescent="0.3">
      <c r="F2">
        <v>1</v>
      </c>
    </row>
    <row r="3" spans="1:6" x14ac:dyDescent="0.3">
      <c r="A3" t="s">
        <v>101</v>
      </c>
      <c r="B3" t="s">
        <v>67</v>
      </c>
      <c r="C3" t="s">
        <v>68</v>
      </c>
      <c r="F3">
        <v>2</v>
      </c>
    </row>
    <row r="4" spans="1:6" x14ac:dyDescent="0.3">
      <c r="A4" t="s">
        <v>102</v>
      </c>
      <c r="B4" t="s">
        <v>64</v>
      </c>
      <c r="C4" t="s">
        <v>65</v>
      </c>
      <c r="D4" t="s">
        <v>69</v>
      </c>
      <c r="F4">
        <v>3</v>
      </c>
    </row>
    <row r="5" spans="1:6" x14ac:dyDescent="0.3">
      <c r="A5" t="s">
        <v>103</v>
      </c>
      <c r="B5" t="s">
        <v>104</v>
      </c>
      <c r="C5" t="s">
        <v>66</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2F87B0C3-9B45-4F0B-B8B7-B838C4D1F64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29" sqref="H29"/>
    </sheetView>
  </sheetViews>
  <sheetFormatPr defaultColWidth="9.21875" defaultRowHeight="14.4" x14ac:dyDescent="0.3"/>
  <cols>
    <col min="1" max="1" width="14.77734375" style="1" customWidth="1"/>
    <col min="2" max="16384" width="9.21875" style="1"/>
  </cols>
  <sheetData>
    <row r="1" spans="1:1" x14ac:dyDescent="0.3">
      <c r="A1" s="1" t="s">
        <v>70</v>
      </c>
    </row>
    <row r="2" spans="1:1" x14ac:dyDescent="0.3">
      <c r="A2" s="1" t="s">
        <v>50</v>
      </c>
    </row>
    <row r="3" spans="1:1" x14ac:dyDescent="0.3">
      <c r="A3" s="1" t="s">
        <v>51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15D698B3-210E-4360-8B32-5E27B0C54B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3BB2C-9572-4052-B0A1-88BE5C0BA4EF}">
  <ds:schemaRefs>
    <ds:schemaRef ds:uri="http://purl.org/dc/elements/1.1/"/>
    <ds:schemaRef ds:uri="388bccd0-021a-467f-a5da-ec7dfa5bc485"/>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2025-04-21T05:49:31Z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